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<sst xmlns="http://schemas.openxmlformats.org/spreadsheetml/2006/main" count="933" uniqueCount="388">
  <si>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</si>
  <si>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</si>
  <si>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</si>
  <si>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</si>
  <si>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</si>
  <si>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</si>
  <si>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</si>
  <si>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</si>
  <si>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</si>
  <si>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</si>
  <si>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</si>
  <si>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</si>
  <si>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</si>
  <si>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</si>
  <si>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</si>
  <si>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</si>
  <si>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</si>
  <si>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</si>
  <si>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</si>
  <si>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</si>
  <si>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</si>
  <si>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</si>
  <si>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</si>
  <si>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</si>
  <si>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</si>
  <si>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</si>
  <si>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</si>
  <si>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</si>
  <si>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</si>
  <si>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</si>
  <si>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</si>
  <si>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</si>
  <si>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</si>
  <si>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</si>
  <si>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</si>
  <si>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</si>
  <si>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</si>
  <si>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</si>
  <si>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</si>
  <si>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</si>
  <si>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</si>
  <si>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</si>
  <si>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</si>
  <si>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</si>
  <si>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</si>
  <si>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</si>
  <si>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</si>
  <si>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</si>
  <si>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</si>
  <si>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</si>
  <si>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</si>
  <si>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</si>
  <si>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</si>
  <si>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</si>
  <si>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</si>
  <si>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</si>
  <si>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</si>
  <si>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</si>
  <si>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</si>
  <si>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</si>
  <si>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</si>
  <si>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</si>
  <si>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</si>
  <si>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</si>
  <si>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</si>
  <si>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</si>
  <si>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</si>
  <si>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</si>
  <si>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</si>
  <si>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</si>
  <si>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</si>
  <si>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</si>
  <si>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</si>
  <si>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</si>
  <si>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</si>
  <si>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</si>
  <si>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</si>
  <si>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</si>
  <si>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</si>
  <si>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</si>
  <si>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</si>
  <si>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</si>
  <si>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</si>
  <si>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</si>
  <si>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</si>
  <si>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</si>
  <si>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</si>
  <si>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</si>
  <si>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</si>
  <si>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</si>
  <si>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</si>
  <si>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</si>
  <si>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</si>
  <si>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</si>
  <si>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</si>
  <si>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</si>
  <si>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</si>
  <si>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</si>
  <si>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</si>
  <si>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</si>
  <si>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</si>
  <si>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</si>
  <si>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</si>
  <si>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</si>
  <si>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</si>
  <si>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</si>
  <si>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</si>
  <si>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</si>
  <si>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</si>
  <si>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</si>
  <si>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</si>
  <si>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</si>
  <si>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</si>
  <si>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</si>
  <si>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</si>
  <si>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</si>
  <si>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</si>
  <si>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</si>
  <si>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</si>
  <si>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</si>
  <si>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</si>
  <si>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</si>
  <si>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</si>
  <si>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</si>
  <si>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</si>
  <si>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</si>
  <si>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</si>
  <si>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</si>
  <si>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</si>
  <si>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</si>
  <si>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</si>
  <si>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</si>
  <si>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</si>
  <si>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</si>
  <si>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</si>
  <si>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</si>
  <si>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</si>
  <si>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</si>
  <si>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</si>
  <si>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</si>
  <si>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</si>
  <si>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</si>
  <si>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</si>
  <si>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</si>
  <si>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</si>
  <si>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</si>
  <si>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</si>
  <si>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</si>
  <si>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</si>
  <si>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</si>
  <si>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</si>
  <si>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</si>
  <si>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</si>
  <si>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</si>
  <si>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</si>
  <si>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</si>
  <si>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</si>
  <si>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</si>
  <si>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</si>
  <si>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</si>
  <si>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</si>
  <si>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</si>
  <si>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</si>
  <si>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</si>
  <si>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</si>
  <si>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</si>
  <si>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</si>
  <si>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</si>
  <si>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</si>
  <si>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</si>
  <si>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</si>
  <si>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</si>
  <si>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</si>
  <si>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</si>
  <si>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</si>
  <si>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</si>
  <si>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</si>
  <si>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</si>
  <si>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</si>
  <si>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</si>
  <si>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</si>
  <si>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</si>
  <si>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</si>
  <si>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</si>
  <si>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</si>
  <si>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</si>
  <si>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</si>
  <si>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</si>
  <si>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</si>
  <si>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</si>
  <si>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</si>
  <si>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</si>
  <si>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</si>
  <si>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</si>
  <si>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</si>
  <si>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</si>
  <si>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</si>
  <si>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</si>
  <si>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</si>
  <si>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</si>
  <si>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</si>
  <si>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</si>
  <si>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</si>
  <si>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</si>
  <si>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</si>
  <si>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</si>
  <si>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</si>
  <si>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</si>
  <si>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</si>
  <si>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</si>
  <si>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</si>
  <si>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</si>
  <si>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</si>
  <si>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</si>
  <si>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</si>
  <si>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</si>
  <si>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</si>
  <si>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</si>
  <si>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</si>
  <si>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</si>
  <si>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</si>
  <si>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</si>
  <si>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</si>
  <si>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</si>
  <si>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</si>
  <si>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</si>
  <si>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</si>
  <si>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4 раза в год</t>
  </si>
  <si>
    <t>3 раза в год</t>
  </si>
  <si>
    <t>Обследование спец. Организациями (технические осмотры)</t>
  </si>
  <si>
    <t>Ремонт внутридомовых сетей  водоснабжения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</si>
  <si>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</si>
  <si>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                                                     по дому № 12А  ул. Желябова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</si>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</sst>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6;&#1077;&#1083;&#1103;&#1073;&#1086;&#1074;&#1072;,%20&#1076;.%2012&#1040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CT4">
            <v>3405.1</v>
          </cell>
        </row>
        <row r="10">
          <cell r="CT10">
            <v>0.067284</v>
          </cell>
        </row>
        <row r="11">
          <cell r="CT11">
            <v>0.106615</v>
          </cell>
        </row>
        <row r="18">
          <cell r="CT18">
            <v>0.096402</v>
          </cell>
        </row>
        <row r="25">
          <cell r="CT25">
            <v>0.693895</v>
          </cell>
        </row>
        <row r="37">
          <cell r="CT37">
            <v>0.375884</v>
          </cell>
        </row>
        <row r="38">
          <cell r="CT38">
            <v>0.103918</v>
          </cell>
        </row>
        <row r="39">
          <cell r="CT39">
            <v>0.073977</v>
          </cell>
        </row>
        <row r="43">
          <cell r="CT43">
            <v>0.05232</v>
          </cell>
        </row>
        <row r="46">
          <cell r="CT46">
            <v>0.159</v>
          </cell>
        </row>
        <row r="47">
          <cell r="CT47">
            <v>0.301</v>
          </cell>
        </row>
        <row r="48">
          <cell r="CT48">
            <v>0.077</v>
          </cell>
        </row>
        <row r="50">
          <cell r="CT50">
            <v>0.041</v>
          </cell>
        </row>
        <row r="51">
          <cell r="CT51">
            <v>0.216</v>
          </cell>
        </row>
        <row r="52">
          <cell r="CT52">
            <v>0.044</v>
          </cell>
        </row>
        <row r="53">
          <cell r="CT53">
            <v>0.034</v>
          </cell>
        </row>
        <row r="55">
          <cell r="CT55">
            <v>0.268</v>
          </cell>
        </row>
        <row r="56">
          <cell r="CT56">
            <v>0.642</v>
          </cell>
        </row>
        <row r="58">
          <cell r="CT58">
            <v>0.024</v>
          </cell>
        </row>
        <row r="59">
          <cell r="CT59">
            <v>0.284</v>
          </cell>
        </row>
        <row r="60">
          <cell r="CT60">
            <v>0.012</v>
          </cell>
        </row>
        <row r="73">
          <cell r="CT73">
            <v>0.027239</v>
          </cell>
        </row>
        <row r="74">
          <cell r="CT74">
            <v>0.072636</v>
          </cell>
        </row>
        <row r="75">
          <cell r="CT75">
            <v>0.062331</v>
          </cell>
        </row>
        <row r="77">
          <cell r="CT77">
            <v>0.885</v>
          </cell>
        </row>
        <row r="88">
          <cell r="CT88">
            <v>0.7109</v>
          </cell>
        </row>
        <row r="89">
          <cell r="CT89">
            <v>0.2839</v>
          </cell>
        </row>
        <row r="90">
          <cell r="CT90">
            <v>0.054</v>
          </cell>
        </row>
        <row r="91">
          <cell r="CT91">
            <v>0.0258</v>
          </cell>
        </row>
        <row r="101">
          <cell r="CT101">
            <v>1.2254</v>
          </cell>
        </row>
        <row r="102">
          <cell r="CT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T4">
            <v>3405.1</v>
          </cell>
        </row>
        <row r="38">
          <cell r="CT38">
            <v>0.103918</v>
          </cell>
        </row>
        <row r="42">
          <cell r="CT42">
            <v>0.097051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6">
          <cell r="CT6">
            <v>0.020816</v>
          </cell>
        </row>
        <row r="20">
          <cell r="CT20">
            <v>0.174567</v>
          </cell>
        </row>
        <row r="21">
          <cell r="CT21">
            <v>0.319027</v>
          </cell>
        </row>
        <row r="27">
          <cell r="CT27">
            <v>0.072181</v>
          </cell>
        </row>
        <row r="29">
          <cell r="CT29">
            <v>0.057403</v>
          </cell>
        </row>
        <row r="30">
          <cell r="CT30">
            <v>0.111103</v>
          </cell>
        </row>
        <row r="32">
          <cell r="CT32">
            <v>0.079704</v>
          </cell>
        </row>
        <row r="34">
          <cell r="CT34">
            <v>0.288607</v>
          </cell>
        </row>
        <row r="49">
          <cell r="CT49">
            <v>0.158</v>
          </cell>
        </row>
        <row r="57">
          <cell r="CT57">
            <v>0.057</v>
          </cell>
        </row>
        <row r="61">
          <cell r="CT61">
            <v>0.009</v>
          </cell>
        </row>
        <row r="92">
          <cell r="CT92">
            <v>0.0108</v>
          </cell>
        </row>
        <row r="94">
          <cell r="CT94">
            <v>0.0033</v>
          </cell>
        </row>
        <row r="95">
          <cell r="CT95">
            <v>0.0005</v>
          </cell>
        </row>
        <row r="97">
          <cell r="CT97">
            <v>0.0028</v>
          </cell>
        </row>
        <row r="123">
          <cell r="CT123">
            <v>191981.77174559998</v>
          </cell>
        </row>
        <row r="124">
          <cell r="CT124">
            <v>214599.2223084001</v>
          </cell>
        </row>
        <row r="125">
          <cell r="CT125">
            <v>50071.31448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0.74</v>
          </cell>
        </row>
        <row r="24">
          <cell r="D24">
            <v>3986.8195492001832</v>
          </cell>
        </row>
        <row r="25">
          <cell r="D25">
            <v>42892.36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5">
          <cell r="CT15">
            <v>0.349837</v>
          </cell>
        </row>
        <row r="17">
          <cell r="CT17">
            <v>0.016067</v>
          </cell>
        </row>
        <row r="28">
          <cell r="CT28">
            <v>0.157123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SheetLayoutView="100" zoomScalePageLayoutView="0" workbookViewId="0" topLeftCell="A1">
      <selection activeCell="A237" sqref="A237:A240"/>
    </sheetView>
  </sheetViews>
  <sheetFormatPr defaultColWidth="9.140625" defaultRowHeight="15"/>
  <cols>
    <col min="1" max="1" width="9.140625" style="14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7" width="15.7109375" style="17" hidden="1" customWidth="1"/>
    <col min="8" max="12" width="9.140625" style="17" hidden="1" customWidth="1"/>
    <col min="13" max="22" width="9.140625" style="17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1" t="s">
        <v>232</v>
      </c>
      <c r="B2" s="21"/>
      <c r="C2" s="21"/>
      <c r="D2" s="21"/>
      <c r="E2" s="2">
        <v>3405.1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0.74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3986.8195492001832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42892.36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456652.30853400007</v>
      </c>
    </row>
    <row r="13" spans="1:4" ht="15.75">
      <c r="A13" s="7" t="s">
        <v>94</v>
      </c>
      <c r="B13" s="15" t="s">
        <v>79</v>
      </c>
      <c r="C13" s="1" t="s">
        <v>73</v>
      </c>
      <c r="D13" s="8">
        <f>'[3]ГУК 2019'!$CT$124</f>
        <v>214599.2223084001</v>
      </c>
    </row>
    <row r="14" spans="1:4" ht="15.75">
      <c r="A14" s="7" t="s">
        <v>95</v>
      </c>
      <c r="B14" s="15" t="s">
        <v>80</v>
      </c>
      <c r="C14" s="1" t="s">
        <v>73</v>
      </c>
      <c r="D14" s="8">
        <f>'[3]ГУК 2019'!$CT$123</f>
        <v>191981.77174559998</v>
      </c>
    </row>
    <row r="15" spans="1:4" ht="15.75">
      <c r="A15" s="7" t="s">
        <v>96</v>
      </c>
      <c r="B15" s="15" t="s">
        <v>81</v>
      </c>
      <c r="C15" s="1" t="s">
        <v>73</v>
      </c>
      <c r="D15" s="8">
        <f>'[3]ГУК 2019'!$CT$125</f>
        <v>50071.31448</v>
      </c>
    </row>
    <row r="16" spans="1:5" ht="15.75">
      <c r="A16" s="15" t="s">
        <v>82</v>
      </c>
      <c r="B16" s="15" t="s">
        <v>83</v>
      </c>
      <c r="C16" s="15" t="s">
        <v>73</v>
      </c>
      <c r="D16" s="16">
        <f>D17</f>
        <v>437632.3785340001</v>
      </c>
      <c r="E16" s="2">
        <v>483499.96</v>
      </c>
    </row>
    <row r="17" spans="1:4" ht="31.5">
      <c r="A17" s="15" t="s">
        <v>59</v>
      </c>
      <c r="B17" s="15" t="s">
        <v>97</v>
      </c>
      <c r="C17" s="15" t="s">
        <v>73</v>
      </c>
      <c r="D17" s="16">
        <f>D12-D25+D246+D262</f>
        <v>437632.3785340001</v>
      </c>
    </row>
    <row r="18" spans="1:4" ht="31.5">
      <c r="A18" s="15" t="s">
        <v>84</v>
      </c>
      <c r="B18" s="15" t="s">
        <v>98</v>
      </c>
      <c r="C18" s="15" t="s">
        <v>73</v>
      </c>
      <c r="D18" s="16">
        <v>0</v>
      </c>
    </row>
    <row r="19" spans="1:4" ht="15.75">
      <c r="A19" s="15" t="s">
        <v>60</v>
      </c>
      <c r="B19" s="15" t="s">
        <v>85</v>
      </c>
      <c r="C19" s="15" t="s">
        <v>73</v>
      </c>
      <c r="D19" s="16">
        <v>0</v>
      </c>
    </row>
    <row r="20" spans="1:4" ht="15.75">
      <c r="A20" s="15" t="s">
        <v>61</v>
      </c>
      <c r="B20" s="15" t="s">
        <v>86</v>
      </c>
      <c r="C20" s="15" t="s">
        <v>73</v>
      </c>
      <c r="D20" s="16">
        <v>0</v>
      </c>
    </row>
    <row r="21" spans="1:4" ht="15.75">
      <c r="A21" s="15" t="s">
        <v>87</v>
      </c>
      <c r="B21" s="15" t="s">
        <v>88</v>
      </c>
      <c r="C21" s="15" t="s">
        <v>73</v>
      </c>
      <c r="D21" s="16">
        <v>0</v>
      </c>
    </row>
    <row r="22" spans="1:4" ht="15.75">
      <c r="A22" s="15" t="s">
        <v>89</v>
      </c>
      <c r="B22" s="15" t="s">
        <v>90</v>
      </c>
      <c r="C22" s="15" t="s">
        <v>73</v>
      </c>
      <c r="D22" s="16">
        <f>D16+D10+D9</f>
        <v>441619.93808320025</v>
      </c>
    </row>
    <row r="23" spans="1:4" ht="15.75">
      <c r="A23" s="15" t="s">
        <v>91</v>
      </c>
      <c r="B23" s="15" t="s">
        <v>99</v>
      </c>
      <c r="C23" s="15" t="s">
        <v>73</v>
      </c>
      <c r="D23" s="16">
        <v>1762.98</v>
      </c>
    </row>
    <row r="24" spans="1:4" ht="15.75">
      <c r="A24" s="15" t="s">
        <v>92</v>
      </c>
      <c r="B24" s="15" t="s">
        <v>100</v>
      </c>
      <c r="C24" s="15" t="s">
        <v>73</v>
      </c>
      <c r="D24" s="16">
        <f>D22-D241</f>
        <v>-4740.073150799726</v>
      </c>
    </row>
    <row r="25" spans="1:4" ht="15.75">
      <c r="A25" s="15" t="s">
        <v>93</v>
      </c>
      <c r="B25" s="15" t="s">
        <v>101</v>
      </c>
      <c r="C25" s="15" t="s">
        <v>73</v>
      </c>
      <c r="D25" s="16">
        <v>34619.93</v>
      </c>
    </row>
    <row r="26" spans="1:4" ht="35.25" customHeight="1">
      <c r="A26" s="20" t="s">
        <v>102</v>
      </c>
      <c r="B26" s="20"/>
      <c r="C26" s="20"/>
      <c r="D26" s="20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37577.22</v>
      </c>
      <c r="E28" s="2">
        <v>37577.22</v>
      </c>
      <c r="F28" s="17">
        <f>'[1]гук(2016)'!$CT$77*12*'[1]гук(2016)'!$CT$4</f>
        <v>36162.162000000004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2">
        <f>E28/E2</f>
        <v>11.03557017415054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45311.66656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F35</f>
        <v>2206.5048</v>
      </c>
      <c r="F35" s="17">
        <f>'[1]гук(2016)'!$CT$90*12*'[1]гук(2016)'!$CT$4</f>
        <v>2206.5048</v>
      </c>
      <c r="G35" s="2"/>
    </row>
    <row r="36" spans="1:7" ht="15.75">
      <c r="A36" s="7" t="s">
        <v>118</v>
      </c>
      <c r="B36" s="1" t="s">
        <v>107</v>
      </c>
      <c r="C36" s="1" t="s">
        <v>67</v>
      </c>
      <c r="D36" s="1" t="s">
        <v>19</v>
      </c>
      <c r="G36" s="2"/>
    </row>
    <row r="37" spans="1:7" ht="15.75">
      <c r="A37" s="7" t="s">
        <v>119</v>
      </c>
      <c r="B37" s="1" t="s">
        <v>64</v>
      </c>
      <c r="C37" s="1" t="s">
        <v>67</v>
      </c>
      <c r="D37" s="1" t="s">
        <v>10</v>
      </c>
      <c r="G37" s="2"/>
    </row>
    <row r="38" spans="1:7" ht="15.75">
      <c r="A38" s="7" t="s">
        <v>120</v>
      </c>
      <c r="B38" s="1" t="s">
        <v>108</v>
      </c>
      <c r="C38" s="1" t="s">
        <v>73</v>
      </c>
      <c r="D38" s="23">
        <f>E35/E2</f>
        <v>0.648</v>
      </c>
      <c r="G38" s="2"/>
    </row>
    <row r="39" spans="1:7" ht="31.5">
      <c r="A39" s="7" t="s">
        <v>121</v>
      </c>
      <c r="B39" s="1" t="s">
        <v>106</v>
      </c>
      <c r="C39" s="1" t="s">
        <v>67</v>
      </c>
      <c r="D39" s="1" t="s">
        <v>197</v>
      </c>
      <c r="E39" s="2">
        <v>1581.33</v>
      </c>
      <c r="F39" s="17">
        <f>'[1]гук(2016)'!$CT$91*12*'[1]гук(2016)'!$CT$4</f>
        <v>1054.21896</v>
      </c>
      <c r="G39" s="2"/>
    </row>
    <row r="40" spans="1:7" ht="15.75">
      <c r="A40" s="7" t="s">
        <v>122</v>
      </c>
      <c r="B40" s="1" t="s">
        <v>107</v>
      </c>
      <c r="C40" s="1" t="s">
        <v>67</v>
      </c>
      <c r="D40" s="1" t="s">
        <v>35</v>
      </c>
      <c r="G40" s="2"/>
    </row>
    <row r="41" spans="1:7" ht="15.75">
      <c r="A41" s="7" t="s">
        <v>123</v>
      </c>
      <c r="B41" s="1" t="s">
        <v>64</v>
      </c>
      <c r="C41" s="1" t="s">
        <v>67</v>
      </c>
      <c r="D41" s="1" t="s">
        <v>10</v>
      </c>
      <c r="G41" s="2"/>
    </row>
    <row r="42" spans="1:7" ht="15.75">
      <c r="A42" s="7" t="s">
        <v>124</v>
      </c>
      <c r="B42" s="1" t="s">
        <v>108</v>
      </c>
      <c r="C42" s="1" t="s">
        <v>73</v>
      </c>
      <c r="D42" s="23">
        <f>E39/E2</f>
        <v>0.4644004581363249</v>
      </c>
      <c r="G42" s="2"/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f>F43</f>
        <v>11600.494679999998</v>
      </c>
      <c r="F43" s="17">
        <f>'[1]гук(2016)'!$CT$89*12*'[1]гук(2016)'!$CT$4</f>
        <v>11600.494679999998</v>
      </c>
      <c r="G43" s="2"/>
    </row>
    <row r="44" spans="1:7" ht="15.75">
      <c r="A44" s="7" t="s">
        <v>126</v>
      </c>
      <c r="B44" s="1" t="s">
        <v>107</v>
      </c>
      <c r="C44" s="1" t="s">
        <v>67</v>
      </c>
      <c r="D44" s="1" t="s">
        <v>31</v>
      </c>
      <c r="G44" s="2"/>
    </row>
    <row r="45" spans="1:7" ht="15.75">
      <c r="A45" s="7" t="s">
        <v>127</v>
      </c>
      <c r="B45" s="1" t="s">
        <v>64</v>
      </c>
      <c r="C45" s="1" t="s">
        <v>67</v>
      </c>
      <c r="D45" s="1" t="s">
        <v>10</v>
      </c>
      <c r="G45" s="2"/>
    </row>
    <row r="46" spans="1:7" ht="15.75">
      <c r="A46" s="7" t="s">
        <v>128</v>
      </c>
      <c r="B46" s="1" t="s">
        <v>108</v>
      </c>
      <c r="C46" s="1" t="s">
        <v>73</v>
      </c>
      <c r="D46" s="8">
        <f>E43/E2</f>
        <v>3.4067999999999996</v>
      </c>
      <c r="G46" s="2"/>
    </row>
    <row r="47" spans="1:7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f>F47</f>
        <v>29048.227079999997</v>
      </c>
      <c r="F47" s="17">
        <f>'[1]гук(2016)'!$CT$88*12*'[1]гук(2016)'!$CT$4</f>
        <v>29048.227079999997</v>
      </c>
      <c r="G47" s="2"/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3">
        <f>E47/E2</f>
        <v>8.5308</v>
      </c>
    </row>
    <row r="51" spans="1:6" ht="47.25">
      <c r="A51" s="7" t="s">
        <v>215</v>
      </c>
      <c r="B51" s="1" t="s">
        <v>106</v>
      </c>
      <c r="C51" s="1" t="s">
        <v>67</v>
      </c>
      <c r="D51" s="23" t="s">
        <v>200</v>
      </c>
      <c r="E51" s="2">
        <v>875.11</v>
      </c>
      <c r="F51" s="17">
        <f>('[3]ГУК 2019'!$CT$94+'[3]ГУК 2019'!$CT$95+'[3]ГУК 2019'!$CT$97)*12*E2</f>
        <v>269.68391999999994</v>
      </c>
    </row>
    <row r="52" spans="1:4" ht="15.75">
      <c r="A52" s="7" t="s">
        <v>216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3">
        <f>E51/E2</f>
        <v>0.25699979442600807</v>
      </c>
    </row>
    <row r="55" spans="1:6" ht="31.5">
      <c r="A55" s="7" t="s">
        <v>219</v>
      </c>
      <c r="B55" s="1" t="s">
        <v>106</v>
      </c>
      <c r="C55" s="1" t="s">
        <v>67</v>
      </c>
      <c r="D55" s="23" t="s">
        <v>199</v>
      </c>
      <c r="E55" s="2">
        <v>0</v>
      </c>
      <c r="F55" s="17">
        <f>'[3]ГУК 2019'!$CT$92*12*E2</f>
        <v>441.30096</v>
      </c>
    </row>
    <row r="56" spans="1:4" ht="15.75">
      <c r="A56" s="7" t="s">
        <v>220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3">
        <f>E55/E2</f>
        <v>0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33118.9</v>
      </c>
      <c r="E60" s="2">
        <v>33118.9</v>
      </c>
      <c r="F60" s="17">
        <f>'[1]гук(2016)'!$CT$102*12*E2</f>
        <v>32008.62102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2">
        <f>E60/E2</f>
        <v>9.726263545857686</v>
      </c>
    </row>
    <row r="65" spans="1:22" s="6" customFormat="1" ht="27.75" customHeight="1">
      <c r="A65" s="18" t="s">
        <v>236</v>
      </c>
      <c r="B65" s="4" t="s">
        <v>104</v>
      </c>
      <c r="C65" s="4" t="s">
        <v>67</v>
      </c>
      <c r="D65" s="4" t="s">
        <v>225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237</v>
      </c>
      <c r="B66" s="1" t="s">
        <v>105</v>
      </c>
      <c r="C66" s="1" t="s">
        <v>73</v>
      </c>
      <c r="D66" s="8">
        <f>E67</f>
        <v>0</v>
      </c>
    </row>
    <row r="67" spans="1:4" ht="31.5">
      <c r="A67" s="7" t="s">
        <v>238</v>
      </c>
      <c r="B67" s="1" t="s">
        <v>106</v>
      </c>
      <c r="C67" s="1" t="s">
        <v>67</v>
      </c>
      <c r="D67" s="1" t="s">
        <v>229</v>
      </c>
    </row>
    <row r="68" spans="1:4" ht="15.75">
      <c r="A68" s="7" t="s">
        <v>239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240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241</v>
      </c>
      <c r="B70" s="1" t="s">
        <v>108</v>
      </c>
      <c r="C70" s="1" t="s">
        <v>73</v>
      </c>
      <c r="D70" s="24">
        <f>E67/E2</f>
        <v>0</v>
      </c>
    </row>
    <row r="71" spans="1:22" s="6" customFormat="1" ht="34.5" customHeight="1">
      <c r="A71" s="18" t="s">
        <v>242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243</v>
      </c>
      <c r="B72" s="1" t="s">
        <v>105</v>
      </c>
      <c r="C72" s="1" t="s">
        <v>73</v>
      </c>
      <c r="D72" s="8">
        <f>E72</f>
        <v>51677.27</v>
      </c>
      <c r="E72" s="2">
        <v>51677.27</v>
      </c>
      <c r="F72" s="17">
        <f>'[1]гук(2016)'!$CT$101*12*'[1]гук(2016)'!$CT$4</f>
        <v>50071.31448</v>
      </c>
    </row>
    <row r="73" spans="1:4" ht="31.5">
      <c r="A73" s="7" t="s">
        <v>244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245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246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247</v>
      </c>
      <c r="B76" s="1" t="s">
        <v>108</v>
      </c>
      <c r="C76" s="1" t="s">
        <v>73</v>
      </c>
      <c r="D76" s="22">
        <f>E72/E2</f>
        <v>15.176432410208216</v>
      </c>
    </row>
    <row r="77" spans="1:22" s="6" customFormat="1" ht="31.5">
      <c r="A77" s="18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8">
        <f>E79</f>
        <v>10335.95</v>
      </c>
    </row>
    <row r="79" spans="1:6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10335.95</v>
      </c>
      <c r="F79" s="17">
        <f>'[1]гук(2016)'!$CT$37*12*'[1]гук(2016)'!$CT$4</f>
        <v>15359.071300799998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2">
        <f>E79/E2</f>
        <v>3.035432145898799</v>
      </c>
    </row>
    <row r="83" spans="1:22" s="6" customFormat="1" ht="31.5">
      <c r="A83" s="18" t="s">
        <v>141</v>
      </c>
      <c r="B83" s="4" t="s">
        <v>104</v>
      </c>
      <c r="C83" s="4" t="s">
        <v>67</v>
      </c>
      <c r="D83" s="4" t="s">
        <v>55</v>
      </c>
      <c r="E83" s="2">
        <v>28261.78</v>
      </c>
      <c r="F83" s="5" t="s">
        <v>209</v>
      </c>
      <c r="G83" s="5">
        <f>('[1]гук(2016)'!$CT$73+'[1]гук(2016)'!$CT$74+'[1]гук(2016)'!$CT$75)*12*'[1]гук(2016)'!$CT$4</f>
        <v>6627.931807200001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28261.78</v>
      </c>
      <c r="F84" s="17">
        <v>70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2">
        <f>E83/F84</f>
        <v>403.7397142857143</v>
      </c>
    </row>
    <row r="89" spans="1:22" s="6" customFormat="1" ht="47.25">
      <c r="A89" s="18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248</v>
      </c>
      <c r="B90" s="1" t="s">
        <v>105</v>
      </c>
      <c r="C90" s="1" t="s">
        <v>73</v>
      </c>
      <c r="D90" s="1">
        <f>E91+E95</f>
        <v>558.95</v>
      </c>
      <c r="F90" s="1">
        <v>716.6</v>
      </c>
    </row>
    <row r="91" spans="1:6" ht="31.5">
      <c r="A91" s="7" t="s">
        <v>249</v>
      </c>
      <c r="B91" s="1" t="s">
        <v>106</v>
      </c>
      <c r="C91" s="1" t="s">
        <v>67</v>
      </c>
      <c r="D91" s="1" t="s">
        <v>7</v>
      </c>
      <c r="E91" s="2">
        <v>0</v>
      </c>
      <c r="F91" s="19" t="s">
        <v>223</v>
      </c>
    </row>
    <row r="92" spans="1:6" ht="15.75">
      <c r="A92" s="7" t="s">
        <v>250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7" t="s">
        <v>251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252</v>
      </c>
      <c r="B94" s="1" t="s">
        <v>108</v>
      </c>
      <c r="C94" s="1" t="s">
        <v>73</v>
      </c>
      <c r="D94" s="22">
        <f>E91/F90</f>
        <v>0</v>
      </c>
      <c r="F94" s="1" t="s">
        <v>210</v>
      </c>
    </row>
    <row r="95" spans="1:6" ht="31.5">
      <c r="A95" s="7" t="s">
        <v>253</v>
      </c>
      <c r="B95" s="1" t="s">
        <v>106</v>
      </c>
      <c r="C95" s="1" t="s">
        <v>67</v>
      </c>
      <c r="D95" s="1" t="s">
        <v>6</v>
      </c>
      <c r="E95" s="2">
        <v>558.95</v>
      </c>
      <c r="F95" s="1">
        <f>F90</f>
        <v>716.6</v>
      </c>
    </row>
    <row r="96" spans="1:4" ht="15.75">
      <c r="A96" s="7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255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256</v>
      </c>
      <c r="B98" s="1" t="s">
        <v>108</v>
      </c>
      <c r="C98" s="1" t="s">
        <v>73</v>
      </c>
      <c r="D98" s="22">
        <f>E95/F95</f>
        <v>0.7800027909572984</v>
      </c>
    </row>
    <row r="99" spans="1:22" s="6" customFormat="1" ht="63">
      <c r="A99" s="18" t="s">
        <v>150</v>
      </c>
      <c r="B99" s="4" t="s">
        <v>104</v>
      </c>
      <c r="C99" s="4" t="s">
        <v>67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257</v>
      </c>
      <c r="B100" s="1" t="s">
        <v>105</v>
      </c>
      <c r="C100" s="1" t="s">
        <v>73</v>
      </c>
      <c r="D100" s="8">
        <f>E101+E105+E113+E117+E121+E125+E129+E133+E137+E141+E145+E149+E153+E109</f>
        <v>138740.24594839997</v>
      </c>
    </row>
    <row r="101" spans="1:7" ht="31.5">
      <c r="A101" s="7" t="s">
        <v>258</v>
      </c>
      <c r="B101" s="1" t="s">
        <v>106</v>
      </c>
      <c r="C101" s="1" t="s">
        <v>67</v>
      </c>
      <c r="D101" s="1" t="s">
        <v>27</v>
      </c>
      <c r="E101" s="2">
        <f>F101</f>
        <v>1879.6152000000002</v>
      </c>
      <c r="F101" s="17">
        <f>('[1]гук(2016)'!$CT$53+'[1]гук(2016)'!$CT$60)*12*'[1]гук(2016)'!$CT$4</f>
        <v>1879.6152000000002</v>
      </c>
      <c r="G101" s="2">
        <v>1371.07</v>
      </c>
    </row>
    <row r="102" spans="1:7" ht="15.75">
      <c r="A102" s="7" t="s">
        <v>259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260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261</v>
      </c>
      <c r="B104" s="1" t="s">
        <v>108</v>
      </c>
      <c r="C104" s="1" t="s">
        <v>73</v>
      </c>
      <c r="D104" s="22">
        <f>E101/E2</f>
        <v>0.552</v>
      </c>
      <c r="G104" s="2"/>
    </row>
    <row r="105" spans="1:7" ht="31.5">
      <c r="A105" s="7" t="s">
        <v>262</v>
      </c>
      <c r="B105" s="1" t="s">
        <v>106</v>
      </c>
      <c r="C105" s="1" t="s">
        <v>67</v>
      </c>
      <c r="D105" s="1" t="s">
        <v>28</v>
      </c>
      <c r="E105" s="2">
        <f>F105+5000</f>
        <v>11496.930799999998</v>
      </c>
      <c r="F105" s="17">
        <f>'[1]гук(2016)'!$CT$46*12*'[1]гук(2016)'!$CT$4</f>
        <v>6496.930799999999</v>
      </c>
      <c r="G105" s="2">
        <v>4060.58</v>
      </c>
    </row>
    <row r="106" spans="1:7" ht="15.75">
      <c r="A106" s="7" t="s">
        <v>263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7" t="s">
        <v>264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7" t="s">
        <v>265</v>
      </c>
      <c r="B108" s="1" t="s">
        <v>108</v>
      </c>
      <c r="C108" s="1" t="s">
        <v>73</v>
      </c>
      <c r="D108" s="22">
        <f>E105/E2</f>
        <v>3.3763856568089037</v>
      </c>
      <c r="G108" s="2"/>
    </row>
    <row r="109" spans="1:7" ht="31.5">
      <c r="A109" s="7" t="s">
        <v>266</v>
      </c>
      <c r="B109" s="1" t="s">
        <v>106</v>
      </c>
      <c r="C109" s="1" t="s">
        <v>67</v>
      </c>
      <c r="D109" s="22" t="s">
        <v>231</v>
      </c>
      <c r="E109" s="2">
        <f>F109</f>
        <v>1675.3092000000001</v>
      </c>
      <c r="F109" s="17">
        <f>'[1]гук(2016)'!$CT$50*'[1]гук(2016)'!$CT$4*12</f>
        <v>1675.3092000000001</v>
      </c>
      <c r="G109" s="2">
        <v>1441.72</v>
      </c>
    </row>
    <row r="110" spans="1:7" ht="15.75">
      <c r="A110" s="7" t="s">
        <v>267</v>
      </c>
      <c r="B110" s="1" t="s">
        <v>107</v>
      </c>
      <c r="C110" s="1" t="s">
        <v>67</v>
      </c>
      <c r="D110" s="22" t="s">
        <v>24</v>
      </c>
      <c r="G110" s="2"/>
    </row>
    <row r="111" spans="1:7" ht="15.75">
      <c r="A111" s="7" t="s">
        <v>268</v>
      </c>
      <c r="B111" s="1" t="s">
        <v>64</v>
      </c>
      <c r="C111" s="1" t="s">
        <v>67</v>
      </c>
      <c r="D111" s="22" t="s">
        <v>10</v>
      </c>
      <c r="G111" s="2"/>
    </row>
    <row r="112" spans="1:7" ht="15.75">
      <c r="A112" s="7" t="s">
        <v>269</v>
      </c>
      <c r="B112" s="1" t="s">
        <v>108</v>
      </c>
      <c r="C112" s="1" t="s">
        <v>73</v>
      </c>
      <c r="D112" s="22">
        <f>E109/E2</f>
        <v>0.49200000000000005</v>
      </c>
      <c r="G112" s="2"/>
    </row>
    <row r="113" spans="1:7" ht="31.5">
      <c r="A113" s="7" t="s">
        <v>270</v>
      </c>
      <c r="B113" s="1" t="s">
        <v>106</v>
      </c>
      <c r="C113" s="1" t="s">
        <v>67</v>
      </c>
      <c r="D113" s="1" t="s">
        <v>3</v>
      </c>
      <c r="E113" s="2">
        <f>F113</f>
        <v>2778.5616</v>
      </c>
      <c r="F113" s="17">
        <f>('[1]гук(2016)'!$CT$52+'[1]гук(2016)'!$CT$58)*12*'[1]гук(2016)'!$CT$4</f>
        <v>2778.5616</v>
      </c>
      <c r="G113" s="2">
        <v>2239.09</v>
      </c>
    </row>
    <row r="114" spans="1:4" ht="15.75">
      <c r="A114" s="7" t="s">
        <v>271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272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273</v>
      </c>
      <c r="B116" s="1" t="s">
        <v>108</v>
      </c>
      <c r="C116" s="1" t="s">
        <v>73</v>
      </c>
      <c r="D116" s="22">
        <f>E113/E2</f>
        <v>0.8160000000000001</v>
      </c>
    </row>
    <row r="117" spans="1:7" ht="31.5">
      <c r="A117" s="7" t="s">
        <v>274</v>
      </c>
      <c r="B117" s="1" t="s">
        <v>106</v>
      </c>
      <c r="C117" s="1" t="s">
        <v>67</v>
      </c>
      <c r="D117" s="1" t="s">
        <v>2</v>
      </c>
      <c r="E117" s="2">
        <v>37024</v>
      </c>
      <c r="F117" s="17">
        <f>('[1]гук(2016)'!$CT$48+'[1]гук(2016)'!$CT$56)*12*'[1]гук(2016)'!$CT$4</f>
        <v>29379.2028</v>
      </c>
      <c r="G117" s="2"/>
    </row>
    <row r="118" spans="1:4" ht="15.75">
      <c r="A118" s="7" t="s">
        <v>275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276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277</v>
      </c>
      <c r="B120" s="1" t="s">
        <v>108</v>
      </c>
      <c r="C120" s="1" t="s">
        <v>73</v>
      </c>
      <c r="D120" s="22">
        <f>E117/E2</f>
        <v>10.873102111538575</v>
      </c>
    </row>
    <row r="121" spans="1:7" ht="47.25">
      <c r="A121" s="7" t="s">
        <v>278</v>
      </c>
      <c r="B121" s="1" t="s">
        <v>106</v>
      </c>
      <c r="C121" s="1" t="s">
        <v>67</v>
      </c>
      <c r="D121" s="1" t="s">
        <v>32</v>
      </c>
      <c r="E121" s="2">
        <f>F121+5000</f>
        <v>28250.0228</v>
      </c>
      <c r="F121" s="17">
        <f>('[1]гук(2016)'!$CT$47+'[1]гук(2016)'!$CT$55)*12*'[1]гук(2016)'!$CT$4</f>
        <v>23250.0228</v>
      </c>
      <c r="G121" s="2">
        <v>21053.82</v>
      </c>
    </row>
    <row r="122" spans="1:7" ht="15.75">
      <c r="A122" s="7" t="s">
        <v>279</v>
      </c>
      <c r="B122" s="1" t="s">
        <v>107</v>
      </c>
      <c r="C122" s="1" t="s">
        <v>67</v>
      </c>
      <c r="D122" s="1" t="s">
        <v>33</v>
      </c>
      <c r="G122" s="2"/>
    </row>
    <row r="123" spans="1:7" ht="15.75">
      <c r="A123" s="7" t="s">
        <v>280</v>
      </c>
      <c r="B123" s="1" t="s">
        <v>64</v>
      </c>
      <c r="C123" s="1" t="s">
        <v>67</v>
      </c>
      <c r="D123" s="1" t="s">
        <v>10</v>
      </c>
      <c r="G123" s="2"/>
    </row>
    <row r="124" spans="1:7" ht="15.75">
      <c r="A124" s="7" t="s">
        <v>281</v>
      </c>
      <c r="B124" s="1" t="s">
        <v>108</v>
      </c>
      <c r="C124" s="1" t="s">
        <v>73</v>
      </c>
      <c r="D124" s="22">
        <f>E121/E2</f>
        <v>8.296385656808905</v>
      </c>
      <c r="G124" s="2"/>
    </row>
    <row r="125" spans="1:7" ht="31.5">
      <c r="A125" s="7" t="s">
        <v>282</v>
      </c>
      <c r="B125" s="1" t="s">
        <v>106</v>
      </c>
      <c r="C125" s="1" t="s">
        <v>67</v>
      </c>
      <c r="D125" s="1" t="s">
        <v>34</v>
      </c>
      <c r="E125" s="2">
        <f>F125</f>
        <v>11604.580799999998</v>
      </c>
      <c r="F125" s="17">
        <f>'[1]гук(2016)'!$CT$59*12*'[1]гук(2016)'!$CT$4</f>
        <v>11604.580799999998</v>
      </c>
      <c r="G125" s="2">
        <v>11597.77</v>
      </c>
    </row>
    <row r="126" spans="1:7" ht="15.75">
      <c r="A126" s="7" t="s">
        <v>283</v>
      </c>
      <c r="B126" s="1" t="s">
        <v>107</v>
      </c>
      <c r="C126" s="1" t="s">
        <v>67</v>
      </c>
      <c r="D126" s="1" t="s">
        <v>228</v>
      </c>
      <c r="G126" s="2"/>
    </row>
    <row r="127" spans="1:7" ht="15.75">
      <c r="A127" s="7" t="s">
        <v>284</v>
      </c>
      <c r="B127" s="1" t="s">
        <v>64</v>
      </c>
      <c r="C127" s="1" t="s">
        <v>67</v>
      </c>
      <c r="D127" s="1" t="s">
        <v>10</v>
      </c>
      <c r="G127" s="2"/>
    </row>
    <row r="128" spans="1:7" ht="15.75">
      <c r="A128" s="7" t="s">
        <v>285</v>
      </c>
      <c r="B128" s="1" t="s">
        <v>108</v>
      </c>
      <c r="C128" s="1" t="s">
        <v>73</v>
      </c>
      <c r="D128" s="22">
        <f>E125/E2</f>
        <v>3.4079999999999995</v>
      </c>
      <c r="G128" s="2"/>
    </row>
    <row r="129" spans="1:7" ht="31.5">
      <c r="A129" s="7" t="s">
        <v>286</v>
      </c>
      <c r="B129" s="1" t="s">
        <v>106</v>
      </c>
      <c r="C129" s="1" t="s">
        <v>67</v>
      </c>
      <c r="D129" s="1" t="s">
        <v>36</v>
      </c>
      <c r="E129" s="2">
        <f>F129</f>
        <v>8826.0192</v>
      </c>
      <c r="F129" s="17">
        <f>'[1]гук(2016)'!$CT$51*12*'[1]гук(2016)'!$CT$4</f>
        <v>8826.0192</v>
      </c>
      <c r="G129" s="2">
        <v>2943.71</v>
      </c>
    </row>
    <row r="130" spans="1:7" ht="15.75">
      <c r="A130" s="7" t="s">
        <v>287</v>
      </c>
      <c r="B130" s="1" t="s">
        <v>107</v>
      </c>
      <c r="C130" s="1" t="s">
        <v>67</v>
      </c>
      <c r="D130" s="1" t="s">
        <v>24</v>
      </c>
      <c r="G130" s="2"/>
    </row>
    <row r="131" spans="1:7" ht="15.75">
      <c r="A131" s="7" t="s">
        <v>288</v>
      </c>
      <c r="B131" s="1" t="s">
        <v>64</v>
      </c>
      <c r="C131" s="1" t="s">
        <v>67</v>
      </c>
      <c r="D131" s="1" t="s">
        <v>10</v>
      </c>
      <c r="G131" s="2"/>
    </row>
    <row r="132" spans="1:7" ht="15.75">
      <c r="A132" s="7" t="s">
        <v>289</v>
      </c>
      <c r="B132" s="1" t="s">
        <v>108</v>
      </c>
      <c r="C132" s="1" t="s">
        <v>73</v>
      </c>
      <c r="D132" s="22">
        <f>E129/E2</f>
        <v>2.592</v>
      </c>
      <c r="G132" s="2"/>
    </row>
    <row r="133" spans="1:7" ht="31.5">
      <c r="A133" s="7" t="s">
        <v>290</v>
      </c>
      <c r="B133" s="1" t="s">
        <v>106</v>
      </c>
      <c r="C133" s="1" t="s">
        <v>67</v>
      </c>
      <c r="D133" s="1" t="s">
        <v>37</v>
      </c>
      <c r="E133" s="2">
        <f>F133+5000</f>
        <v>11456.069599999999</v>
      </c>
      <c r="F133" s="17">
        <f>'[3]ГУК 2019'!$CT$49*12*E2</f>
        <v>6456.0696</v>
      </c>
      <c r="G133" s="2">
        <v>1535.7</v>
      </c>
    </row>
    <row r="134" spans="1:4" ht="15.75">
      <c r="A134" s="7" t="s">
        <v>291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292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293</v>
      </c>
      <c r="B136" s="1" t="s">
        <v>108</v>
      </c>
      <c r="C136" s="1" t="s">
        <v>73</v>
      </c>
      <c r="D136" s="22">
        <f>E133/E2</f>
        <v>3.364385656808904</v>
      </c>
    </row>
    <row r="137" spans="1:7" ht="31.5">
      <c r="A137" s="7" t="s">
        <v>294</v>
      </c>
      <c r="B137" s="1" t="s">
        <v>106</v>
      </c>
      <c r="C137" s="1" t="s">
        <v>67</v>
      </c>
      <c r="D137" s="1" t="s">
        <v>206</v>
      </c>
      <c r="E137" s="2">
        <f>F137</f>
        <v>2329.0884</v>
      </c>
      <c r="F137" s="17">
        <f>'[3]ГУК 2019'!$CT$57*12*E2</f>
        <v>2329.0884</v>
      </c>
      <c r="G137" s="2">
        <v>2325</v>
      </c>
    </row>
    <row r="138" spans="1:4" ht="15.75">
      <c r="A138" s="7" t="s">
        <v>295</v>
      </c>
      <c r="B138" s="1" t="s">
        <v>107</v>
      </c>
      <c r="C138" s="1" t="s">
        <v>67</v>
      </c>
      <c r="D138" s="1" t="s">
        <v>227</v>
      </c>
    </row>
    <row r="139" spans="1:4" ht="15.75">
      <c r="A139" s="7" t="s">
        <v>296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297</v>
      </c>
      <c r="B140" s="1" t="s">
        <v>108</v>
      </c>
      <c r="C140" s="1" t="s">
        <v>73</v>
      </c>
      <c r="D140" s="22">
        <f>E137/E2</f>
        <v>0.684</v>
      </c>
    </row>
    <row r="141" spans="1:6" ht="31.5">
      <c r="A141" s="7" t="s">
        <v>298</v>
      </c>
      <c r="B141" s="1" t="s">
        <v>106</v>
      </c>
      <c r="C141" s="1" t="s">
        <v>67</v>
      </c>
      <c r="D141" s="22" t="s">
        <v>205</v>
      </c>
      <c r="E141" s="2">
        <v>367.75</v>
      </c>
      <c r="F141" s="17">
        <f>'[3]ГУК 2019'!$CT$61*12*E2</f>
        <v>367.7507999999999</v>
      </c>
    </row>
    <row r="142" spans="1:4" ht="15.75">
      <c r="A142" s="7" t="s">
        <v>299</v>
      </c>
      <c r="B142" s="1" t="s">
        <v>107</v>
      </c>
      <c r="C142" s="1" t="s">
        <v>67</v>
      </c>
      <c r="D142" s="22" t="s">
        <v>31</v>
      </c>
    </row>
    <row r="143" spans="1:4" ht="15.75">
      <c r="A143" s="7" t="s">
        <v>300</v>
      </c>
      <c r="B143" s="1" t="s">
        <v>64</v>
      </c>
      <c r="C143" s="1" t="s">
        <v>67</v>
      </c>
      <c r="D143" s="22" t="s">
        <v>10</v>
      </c>
    </row>
    <row r="144" spans="1:4" ht="15.75">
      <c r="A144" s="7" t="s">
        <v>301</v>
      </c>
      <c r="B144" s="1" t="s">
        <v>108</v>
      </c>
      <c r="C144" s="1" t="s">
        <v>73</v>
      </c>
      <c r="D144" s="22">
        <f>E141/E2</f>
        <v>0.10799976505829491</v>
      </c>
    </row>
    <row r="145" spans="1:7" ht="31.5">
      <c r="A145" s="7" t="s">
        <v>302</v>
      </c>
      <c r="B145" s="1" t="s">
        <v>106</v>
      </c>
      <c r="C145" s="1" t="s">
        <v>67</v>
      </c>
      <c r="D145" s="22" t="s">
        <v>207</v>
      </c>
      <c r="E145" s="2">
        <v>0</v>
      </c>
      <c r="F145" s="17">
        <f>'[3]ГУК 2019'!$CT$6*12*E2</f>
        <v>850.5667392</v>
      </c>
      <c r="G145" s="2">
        <v>0</v>
      </c>
    </row>
    <row r="146" spans="1:4" ht="15.75">
      <c r="A146" s="7" t="s">
        <v>303</v>
      </c>
      <c r="B146" s="1" t="s">
        <v>107</v>
      </c>
      <c r="C146" s="1" t="s">
        <v>67</v>
      </c>
      <c r="D146" s="22" t="s">
        <v>24</v>
      </c>
    </row>
    <row r="147" spans="1:4" ht="15.75">
      <c r="A147" s="7" t="s">
        <v>304</v>
      </c>
      <c r="B147" s="1" t="s">
        <v>64</v>
      </c>
      <c r="C147" s="1" t="s">
        <v>67</v>
      </c>
      <c r="D147" s="22" t="s">
        <v>10</v>
      </c>
    </row>
    <row r="148" spans="1:4" ht="15.75">
      <c r="A148" s="7" t="s">
        <v>305</v>
      </c>
      <c r="B148" s="1" t="s">
        <v>108</v>
      </c>
      <c r="C148" s="1" t="s">
        <v>73</v>
      </c>
      <c r="D148" s="22">
        <f>E145/E2</f>
        <v>0</v>
      </c>
    </row>
    <row r="149" spans="1:6" ht="31.5">
      <c r="A149" s="7" t="s">
        <v>306</v>
      </c>
      <c r="B149" s="1" t="s">
        <v>106</v>
      </c>
      <c r="C149" s="1" t="s">
        <v>67</v>
      </c>
      <c r="D149" s="22" t="s">
        <v>204</v>
      </c>
      <c r="E149" s="2">
        <f>2707.91+6551.56</f>
        <v>9259.470000000001</v>
      </c>
      <c r="F149" s="17">
        <f>'[3]ГУК 2019'!$CT$32*12*E2</f>
        <v>3256.8010848</v>
      </c>
    </row>
    <row r="150" spans="1:4" ht="15.75">
      <c r="A150" s="7" t="s">
        <v>307</v>
      </c>
      <c r="B150" s="1" t="s">
        <v>107</v>
      </c>
      <c r="C150" s="1" t="s">
        <v>67</v>
      </c>
      <c r="D150" s="22" t="s">
        <v>24</v>
      </c>
    </row>
    <row r="151" spans="1:4" ht="15.75">
      <c r="A151" s="7" t="s">
        <v>308</v>
      </c>
      <c r="B151" s="1" t="s">
        <v>64</v>
      </c>
      <c r="C151" s="1" t="s">
        <v>67</v>
      </c>
      <c r="D151" s="22" t="s">
        <v>10</v>
      </c>
    </row>
    <row r="152" spans="1:4" ht="15.75">
      <c r="A152" s="7" t="s">
        <v>309</v>
      </c>
      <c r="B152" s="1" t="s">
        <v>108</v>
      </c>
      <c r="C152" s="1" t="s">
        <v>73</v>
      </c>
      <c r="D152" s="22">
        <f>E149/E2</f>
        <v>2.7192945875304693</v>
      </c>
    </row>
    <row r="153" spans="1:7" ht="31.5">
      <c r="A153" s="7" t="s">
        <v>310</v>
      </c>
      <c r="B153" s="1" t="s">
        <v>106</v>
      </c>
      <c r="C153" s="1" t="s">
        <v>67</v>
      </c>
      <c r="D153" s="1" t="s">
        <v>201</v>
      </c>
      <c r="E153" s="2">
        <f>F153</f>
        <v>11792.828348399999</v>
      </c>
      <c r="F153" s="11">
        <f>'[3]ГУК 2019'!$CT$34*12*E2</f>
        <v>11792.828348399999</v>
      </c>
      <c r="G153" s="2">
        <v>7118.99</v>
      </c>
    </row>
    <row r="154" spans="1:6" ht="15.75">
      <c r="A154" s="7" t="s">
        <v>311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312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313</v>
      </c>
      <c r="B156" s="1" t="s">
        <v>108</v>
      </c>
      <c r="C156" s="1" t="s">
        <v>73</v>
      </c>
      <c r="D156" s="22">
        <f>E153/E2</f>
        <v>3.463284</v>
      </c>
    </row>
    <row r="157" spans="1:4" ht="47.25">
      <c r="A157" s="18" t="s">
        <v>314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315</v>
      </c>
      <c r="B158" s="1" t="s">
        <v>105</v>
      </c>
      <c r="C158" s="1" t="s">
        <v>73</v>
      </c>
      <c r="D158" s="8">
        <f>E159+E163+E167+E171+E175+E179+E183+E187+E191+E195</f>
        <v>85725.195442</v>
      </c>
    </row>
    <row r="159" spans="1:7" ht="31.5">
      <c r="A159" s="7" t="s">
        <v>316</v>
      </c>
      <c r="B159" s="1" t="s">
        <v>106</v>
      </c>
      <c r="C159" s="1" t="s">
        <v>67</v>
      </c>
      <c r="D159" s="1" t="s">
        <v>39</v>
      </c>
      <c r="E159" s="2">
        <f>('[1]гук(2016)'!$CT$39+'[1]гук(2016)'!$CT$43)*12*'[1]гук(2016)'!$CT$4</f>
        <v>5160.646976399999</v>
      </c>
      <c r="F159" s="17">
        <v>1</v>
      </c>
      <c r="G159" s="17">
        <f>'[1]гук(2016)'!$CT$39*12*E2</f>
        <v>3022.7889923999996</v>
      </c>
    </row>
    <row r="160" spans="1:4" ht="15.75">
      <c r="A160" s="7" t="s">
        <v>317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318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319</v>
      </c>
      <c r="B162" s="1" t="s">
        <v>108</v>
      </c>
      <c r="C162" s="1" t="s">
        <v>73</v>
      </c>
      <c r="D162" s="22">
        <f>E159/F159</f>
        <v>5160.646976399999</v>
      </c>
    </row>
    <row r="163" spans="1:7" ht="31.5">
      <c r="A163" s="7" t="s">
        <v>320</v>
      </c>
      <c r="B163" s="1" t="s">
        <v>106</v>
      </c>
      <c r="C163" s="1" t="s">
        <v>67</v>
      </c>
      <c r="D163" s="1" t="s">
        <v>226</v>
      </c>
      <c r="E163" s="2">
        <f>('[2]гук(2016)'!$CT$38+'[2]гук(2016)'!$CT$42)*12*'[2]гук(2016)'!$CT$4</f>
        <v>8211.8345028</v>
      </c>
      <c r="F163" s="17">
        <v>1</v>
      </c>
      <c r="G163" s="17">
        <f>'[1]гук(2016)'!$CT$38*12*E2</f>
        <v>4246.214181599999</v>
      </c>
    </row>
    <row r="164" spans="1:4" ht="15.75">
      <c r="A164" s="7" t="s">
        <v>321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322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323</v>
      </c>
      <c r="B166" s="1" t="s">
        <v>108</v>
      </c>
      <c r="C166" s="1" t="s">
        <v>73</v>
      </c>
      <c r="D166" s="22">
        <f>E163/F163</f>
        <v>8211.8345028</v>
      </c>
    </row>
    <row r="167" spans="1:7" ht="31.5">
      <c r="A167" s="7" t="s">
        <v>324</v>
      </c>
      <c r="B167" s="1" t="s">
        <v>106</v>
      </c>
      <c r="C167" s="1" t="s">
        <v>67</v>
      </c>
      <c r="D167" s="1" t="s">
        <v>41</v>
      </c>
      <c r="E167" s="2">
        <f>F167</f>
        <v>4539.8019036</v>
      </c>
      <c r="F167" s="17">
        <f>'[3]ГУК 2019'!$CT$30*12*E2</f>
        <v>4539.8019036</v>
      </c>
      <c r="G167" s="2">
        <v>4387.16</v>
      </c>
    </row>
    <row r="168" spans="1:4" ht="15.75">
      <c r="A168" s="7" t="s">
        <v>325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326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327</v>
      </c>
      <c r="B170" s="1" t="s">
        <v>108</v>
      </c>
      <c r="C170" s="1" t="s">
        <v>73</v>
      </c>
      <c r="D170" s="22">
        <f>E167/E2</f>
        <v>1.3332359999999999</v>
      </c>
    </row>
    <row r="171" spans="1:7" ht="31.5">
      <c r="A171" s="7" t="s">
        <v>328</v>
      </c>
      <c r="B171" s="1" t="s">
        <v>106</v>
      </c>
      <c r="C171" s="1" t="s">
        <v>67</v>
      </c>
      <c r="D171" s="1" t="s">
        <v>42</v>
      </c>
      <c r="E171" s="2">
        <f>F171</f>
        <v>2949.4022772</v>
      </c>
      <c r="F171" s="17">
        <f>'[3]ГУК 2019'!$CT$27*12*E2</f>
        <v>2949.4022772</v>
      </c>
      <c r="G171" s="2">
        <v>0</v>
      </c>
    </row>
    <row r="172" spans="1:4" ht="15.75">
      <c r="A172" s="7" t="s">
        <v>329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330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331</v>
      </c>
      <c r="B174" s="1" t="s">
        <v>108</v>
      </c>
      <c r="C174" s="1" t="s">
        <v>73</v>
      </c>
      <c r="D174" s="22">
        <f>E171/E2</f>
        <v>0.8661719999999999</v>
      </c>
    </row>
    <row r="175" spans="1:7" ht="31.5">
      <c r="A175" s="7" t="s">
        <v>332</v>
      </c>
      <c r="B175" s="1" t="s">
        <v>106</v>
      </c>
      <c r="C175" s="1" t="s">
        <v>67</v>
      </c>
      <c r="D175" s="1" t="s">
        <v>43</v>
      </c>
      <c r="E175" s="2">
        <f>F175</f>
        <v>13035.8260524</v>
      </c>
      <c r="F175" s="17">
        <f>'[3]ГУК 2019'!$CT$21*12*E2</f>
        <v>13035.8260524</v>
      </c>
      <c r="G175" s="2">
        <v>5567.82</v>
      </c>
    </row>
    <row r="176" spans="1:4" ht="15.75">
      <c r="A176" s="7" t="s">
        <v>333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334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335</v>
      </c>
      <c r="B178" s="1" t="s">
        <v>108</v>
      </c>
      <c r="C178" s="1" t="s">
        <v>73</v>
      </c>
      <c r="D178" s="22">
        <f>E175/E2</f>
        <v>3.828324</v>
      </c>
    </row>
    <row r="179" spans="1:7" ht="31.5">
      <c r="A179" s="7" t="s">
        <v>336</v>
      </c>
      <c r="B179" s="1" t="s">
        <v>106</v>
      </c>
      <c r="C179" s="1" t="s">
        <v>67</v>
      </c>
      <c r="D179" s="1" t="s">
        <v>230</v>
      </c>
      <c r="E179" s="2">
        <f>F179</f>
        <v>7133.017100399999</v>
      </c>
      <c r="F179" s="17">
        <f>'[3]ГУК 2019'!$CT$20*12*E2</f>
        <v>7133.017100399999</v>
      </c>
      <c r="G179" s="2">
        <v>1423.02</v>
      </c>
    </row>
    <row r="180" spans="1:4" ht="15.75">
      <c r="A180" s="7" t="s">
        <v>337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338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339</v>
      </c>
      <c r="B182" s="1" t="s">
        <v>108</v>
      </c>
      <c r="C182" s="1" t="s">
        <v>73</v>
      </c>
      <c r="D182" s="22">
        <f>E179/E2</f>
        <v>2.094804</v>
      </c>
    </row>
    <row r="183" spans="1:7" ht="31.5">
      <c r="A183" s="7" t="s">
        <v>340</v>
      </c>
      <c r="B183" s="1" t="s">
        <v>106</v>
      </c>
      <c r="C183" s="1" t="s">
        <v>67</v>
      </c>
      <c r="D183" s="1" t="s">
        <v>44</v>
      </c>
      <c r="E183" s="2">
        <f>F183</f>
        <v>2345.5554636</v>
      </c>
      <c r="F183" s="17">
        <f>'[3]ГУК 2019'!$CT$29*12*E2</f>
        <v>2345.5554636</v>
      </c>
      <c r="G183" s="2">
        <v>340.27</v>
      </c>
    </row>
    <row r="184" spans="1:4" ht="15.75">
      <c r="A184" s="7" t="s">
        <v>341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342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343</v>
      </c>
      <c r="B186" s="1" t="s">
        <v>108</v>
      </c>
      <c r="C186" s="1" t="s">
        <v>73</v>
      </c>
      <c r="D186" s="22">
        <f>E183/E2</f>
        <v>0.6888360000000001</v>
      </c>
    </row>
    <row r="187" spans="1:9" ht="31.5">
      <c r="A187" s="7" t="s">
        <v>344</v>
      </c>
      <c r="B187" s="1" t="s">
        <v>106</v>
      </c>
      <c r="C187" s="1" t="s">
        <v>67</v>
      </c>
      <c r="D187" s="1" t="s">
        <v>45</v>
      </c>
      <c r="E187" s="2">
        <f>G187</f>
        <v>6420.2343276</v>
      </c>
      <c r="F187" s="17" t="s">
        <v>202</v>
      </c>
      <c r="G187" s="17">
        <f>'[5]ГУК 2019'!$CT$28*12*E2</f>
        <v>6420.2343276</v>
      </c>
      <c r="I187" s="2">
        <v>6079.4</v>
      </c>
    </row>
    <row r="188" spans="1:6" ht="15.75">
      <c r="A188" s="7" t="s">
        <v>345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7" t="s">
        <v>346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347</v>
      </c>
      <c r="B190" s="1" t="s">
        <v>108</v>
      </c>
      <c r="C190" s="1" t="s">
        <v>73</v>
      </c>
      <c r="D190" s="22">
        <f>E187/E2</f>
        <v>1.8854760000000002</v>
      </c>
    </row>
    <row r="191" spans="1:7" ht="31.5">
      <c r="A191" s="7" t="s">
        <v>348</v>
      </c>
      <c r="B191" s="1" t="s">
        <v>106</v>
      </c>
      <c r="C191" s="1" t="s">
        <v>67</v>
      </c>
      <c r="D191" s="1" t="s">
        <v>46</v>
      </c>
      <c r="E191" s="2">
        <v>31572.46</v>
      </c>
      <c r="F191" s="17">
        <f>'[1]гук(2016)'!$CT$25*12*'[1]гук(2016)'!$CT$4</f>
        <v>28353.382374</v>
      </c>
      <c r="G191" s="2">
        <f>7204.16+2146.94</f>
        <v>9351.1</v>
      </c>
    </row>
    <row r="192" spans="1:4" ht="15.75">
      <c r="A192" s="7" t="s">
        <v>349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350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351</v>
      </c>
      <c r="B194" s="1" t="s">
        <v>108</v>
      </c>
      <c r="C194" s="1" t="s">
        <v>73</v>
      </c>
      <c r="D194" s="22">
        <f>E191/E2</f>
        <v>9.272109482834571</v>
      </c>
    </row>
    <row r="195" spans="1:7" ht="31.5">
      <c r="A195" s="7" t="s">
        <v>352</v>
      </c>
      <c r="B195" s="1" t="s">
        <v>106</v>
      </c>
      <c r="C195" s="1" t="s">
        <v>67</v>
      </c>
      <c r="D195" s="22" t="s">
        <v>224</v>
      </c>
      <c r="E195" s="2">
        <f>F195</f>
        <v>4356.416838</v>
      </c>
      <c r="F195" s="17">
        <f>'[1]гук(2016)'!$CT$11*12*'[1]гук(2016)'!$CT$4</f>
        <v>4356.416838</v>
      </c>
      <c r="G195" s="2">
        <v>0</v>
      </c>
    </row>
    <row r="196" spans="1:4" ht="15.75">
      <c r="A196" s="7" t="s">
        <v>353</v>
      </c>
      <c r="B196" s="1" t="s">
        <v>107</v>
      </c>
      <c r="C196" s="1" t="s">
        <v>67</v>
      </c>
      <c r="D196" s="22" t="s">
        <v>24</v>
      </c>
    </row>
    <row r="197" spans="1:4" ht="15.75">
      <c r="A197" s="7" t="s">
        <v>354</v>
      </c>
      <c r="B197" s="1" t="s">
        <v>64</v>
      </c>
      <c r="C197" s="1" t="s">
        <v>67</v>
      </c>
      <c r="D197" s="22" t="s">
        <v>10</v>
      </c>
    </row>
    <row r="198" spans="1:4" ht="15.75">
      <c r="A198" s="7" t="s">
        <v>355</v>
      </c>
      <c r="B198" s="1" t="s">
        <v>108</v>
      </c>
      <c r="C198" s="1" t="s">
        <v>73</v>
      </c>
      <c r="D198" s="22">
        <f>E195/E2</f>
        <v>1.27938</v>
      </c>
    </row>
    <row r="199" spans="1:4" ht="47.25">
      <c r="A199" s="18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15052.833283599999</v>
      </c>
      <c r="F200" s="12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2">
        <f>E205/E2</f>
        <v>0</v>
      </c>
    </row>
    <row r="209" spans="1:5" ht="31.5">
      <c r="A209" s="7" t="s">
        <v>356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357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358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359</v>
      </c>
      <c r="B212" s="1" t="s">
        <v>108</v>
      </c>
      <c r="C212" s="1" t="s">
        <v>73</v>
      </c>
      <c r="D212" s="24">
        <f>E209/E2</f>
        <v>0</v>
      </c>
    </row>
    <row r="213" spans="1:5" ht="31.5">
      <c r="A213" s="7" t="s">
        <v>360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361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362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363</v>
      </c>
      <c r="B216" s="1" t="s">
        <v>108</v>
      </c>
      <c r="C216" s="1" t="s">
        <v>73</v>
      </c>
      <c r="D216" s="22">
        <f>E213/E2</f>
        <v>0</v>
      </c>
    </row>
    <row r="217" spans="1:7" ht="31.5">
      <c r="A217" s="7" t="s">
        <v>364</v>
      </c>
      <c r="B217" s="1" t="s">
        <v>106</v>
      </c>
      <c r="C217" s="1" t="s">
        <v>67</v>
      </c>
      <c r="D217" s="1" t="s">
        <v>208</v>
      </c>
      <c r="E217" s="2">
        <f>F217+5000</f>
        <v>7749.3049808</v>
      </c>
      <c r="F217" s="17">
        <f>'[1]гук(2016)'!$CT$10*12*'[1]гук(2016)'!$CT$4</f>
        <v>2749.3049807999996</v>
      </c>
      <c r="G217" s="2">
        <v>795.19</v>
      </c>
    </row>
    <row r="218" spans="1:4" ht="15.75">
      <c r="A218" s="7" t="s">
        <v>365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366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367</v>
      </c>
      <c r="B220" s="1" t="s">
        <v>108</v>
      </c>
      <c r="C220" s="1" t="s">
        <v>73</v>
      </c>
      <c r="D220" s="22">
        <f>E217/E2+E218/E2</f>
        <v>2.2757936568089043</v>
      </c>
    </row>
    <row r="221" spans="1:5" ht="31.5">
      <c r="A221" s="7" t="s">
        <v>368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369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370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371</v>
      </c>
      <c r="B224" s="1" t="s">
        <v>108</v>
      </c>
      <c r="C224" s="1" t="s">
        <v>73</v>
      </c>
      <c r="D224" s="22">
        <f>E221/E2</f>
        <v>0</v>
      </c>
    </row>
    <row r="225" spans="1:7" ht="31.5">
      <c r="A225" s="7" t="s">
        <v>372</v>
      </c>
      <c r="B225" s="1" t="s">
        <v>106</v>
      </c>
      <c r="C225" s="1" t="s">
        <v>67</v>
      </c>
      <c r="D225" s="1" t="s">
        <v>0</v>
      </c>
      <c r="E225" s="2">
        <f>F225</f>
        <v>656.5169004</v>
      </c>
      <c r="F225" s="17">
        <f>'[5]ГУК 2019'!$CT$17*12*E2</f>
        <v>656.5169004</v>
      </c>
      <c r="G225" s="2">
        <v>337.48</v>
      </c>
    </row>
    <row r="226" spans="1:4" ht="15.75">
      <c r="A226" s="7" t="s">
        <v>373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374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375</v>
      </c>
      <c r="B228" s="1" t="s">
        <v>108</v>
      </c>
      <c r="C228" s="1" t="s">
        <v>73</v>
      </c>
      <c r="D228" s="22">
        <f>E225/E2</f>
        <v>0.19280400000000003</v>
      </c>
    </row>
    <row r="229" spans="1:7" ht="31.5">
      <c r="A229" s="7" t="s">
        <v>376</v>
      </c>
      <c r="B229" s="1" t="s">
        <v>106</v>
      </c>
      <c r="C229" s="1" t="s">
        <v>67</v>
      </c>
      <c r="D229" s="1" t="s">
        <v>51</v>
      </c>
      <c r="E229" s="2">
        <v>2707.91</v>
      </c>
      <c r="F229" s="17">
        <f>'[5]ГУК 2019'!$CT$15*12*E2</f>
        <v>14294.759624400001</v>
      </c>
      <c r="G229" s="2"/>
    </row>
    <row r="230" spans="1:4" ht="15.75">
      <c r="A230" s="7" t="s">
        <v>377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378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379</v>
      </c>
      <c r="B232" s="1" t="s">
        <v>108</v>
      </c>
      <c r="C232" s="1" t="s">
        <v>73</v>
      </c>
      <c r="D232" s="22">
        <f>E229/E2</f>
        <v>0.7952512407858799</v>
      </c>
    </row>
    <row r="233" spans="1:7" ht="31.5">
      <c r="A233" s="7" t="s">
        <v>380</v>
      </c>
      <c r="B233" s="1" t="s">
        <v>106</v>
      </c>
      <c r="C233" s="1" t="s">
        <v>67</v>
      </c>
      <c r="D233" s="1" t="s">
        <v>52</v>
      </c>
      <c r="E233" s="2">
        <f>F233</f>
        <v>3939.1014024</v>
      </c>
      <c r="F233" s="17">
        <f>'[1]гук(2016)'!$CT$18*12*'[1]гук(2016)'!$CT$4</f>
        <v>3939.1014024</v>
      </c>
      <c r="G233" s="2">
        <v>0</v>
      </c>
    </row>
    <row r="234" spans="1:4" ht="15.75">
      <c r="A234" s="7" t="s">
        <v>381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383</v>
      </c>
      <c r="B236" s="1" t="s">
        <v>108</v>
      </c>
      <c r="C236" s="1" t="s">
        <v>73</v>
      </c>
      <c r="D236" s="22">
        <f>E233/E2</f>
        <v>1.156824</v>
      </c>
    </row>
    <row r="237" spans="1:6" ht="31.5">
      <c r="A237" s="7" t="s">
        <v>384</v>
      </c>
      <c r="B237" s="1" t="s">
        <v>106</v>
      </c>
      <c r="C237" s="1" t="s">
        <v>67</v>
      </c>
      <c r="D237" s="1" t="s">
        <v>53</v>
      </c>
      <c r="E237" s="2">
        <v>0</v>
      </c>
      <c r="F237" s="17" t="s">
        <v>203</v>
      </c>
    </row>
    <row r="238" spans="1:4" ht="15.75">
      <c r="A238" s="7" t="s">
        <v>385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386</v>
      </c>
      <c r="B239" s="1" t="s">
        <v>64</v>
      </c>
      <c r="C239" s="1" t="s">
        <v>67</v>
      </c>
      <c r="D239" s="1" t="s">
        <v>195</v>
      </c>
    </row>
    <row r="240" spans="1:4" ht="15.75">
      <c r="A240" s="7" t="s">
        <v>387</v>
      </c>
      <c r="B240" s="1" t="s">
        <v>108</v>
      </c>
      <c r="C240" s="1" t="s">
        <v>73</v>
      </c>
      <c r="D240" s="22">
        <f>E237/E2</f>
        <v>0</v>
      </c>
    </row>
    <row r="241" spans="1:4" ht="15.75">
      <c r="A241" s="7"/>
      <c r="B241" s="4" t="s">
        <v>162</v>
      </c>
      <c r="C241" s="1" t="s">
        <v>73</v>
      </c>
      <c r="D241" s="13">
        <f>SUM(D28,D34,D60,D66,D72,D78,D84,D90,D100,D158,D200)</f>
        <v>446360.011234</v>
      </c>
    </row>
    <row r="242" spans="1:4" ht="15.75">
      <c r="A242" s="20" t="s">
        <v>164</v>
      </c>
      <c r="B242" s="20"/>
      <c r="C242" s="20"/>
      <c r="D242" s="20"/>
    </row>
    <row r="243" spans="1:4" ht="15.75">
      <c r="A243" s="7" t="s">
        <v>165</v>
      </c>
      <c r="B243" s="1" t="s">
        <v>166</v>
      </c>
      <c r="C243" s="1" t="s">
        <v>167</v>
      </c>
      <c r="D243" s="25">
        <v>2</v>
      </c>
    </row>
    <row r="244" spans="1:4" ht="15.75">
      <c r="A244" s="7" t="s">
        <v>168</v>
      </c>
      <c r="B244" s="1" t="s">
        <v>169</v>
      </c>
      <c r="C244" s="1" t="s">
        <v>167</v>
      </c>
      <c r="D244" s="25">
        <v>2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3">
        <v>0</v>
      </c>
    </row>
    <row r="247" spans="1:4" ht="15.75">
      <c r="A247" s="20" t="s">
        <v>174</v>
      </c>
      <c r="B247" s="20"/>
      <c r="C247" s="20"/>
      <c r="D247" s="20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0" t="s">
        <v>182</v>
      </c>
      <c r="B254" s="20"/>
      <c r="C254" s="20"/>
      <c r="D254" s="20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0" t="s">
        <v>188</v>
      </c>
      <c r="B259" s="20"/>
      <c r="C259" s="20"/>
      <c r="D259" s="20"/>
    </row>
    <row r="260" spans="1:4" ht="15.75">
      <c r="A260" s="7" t="s">
        <v>189</v>
      </c>
      <c r="B260" s="1" t="s">
        <v>190</v>
      </c>
      <c r="C260" s="1" t="s">
        <v>167</v>
      </c>
      <c r="D260" s="1">
        <v>15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3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15600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2021-03-22T08:28:03Z</dcterms:modified>
  <cp:category/>
  <cp:version/>
  <cp:contentType/>
  <cp:contentStatus/>
</cp:coreProperties>
</file>