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<sst xmlns="http://schemas.openxmlformats.org/spreadsheetml/2006/main" count="932" uniqueCount="384">
  <si>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</si>
  <si>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</si>
  <si>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</si>
  <si>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</si>
  <si>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</si>
  <si>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</si>
  <si>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</si>
  <si>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</si>
  <si>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</si>
  <si>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</si>
  <si>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</si>
  <si>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</si>
  <si>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</si>
  <si>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</si>
  <si>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</si>
  <si>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</si>
  <si>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</si>
  <si>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</si>
  <si>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</si>
  <si>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</si>
  <si>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</si>
  <si>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</si>
  <si>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</si>
  <si>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</si>
  <si>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</si>
  <si>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</si>
  <si>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</si>
  <si>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</si>
  <si>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</si>
  <si>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</si>
  <si>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</si>
  <si>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</si>
  <si>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</si>
  <si>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</si>
  <si>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</si>
  <si>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</si>
  <si>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</si>
  <si>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</si>
  <si>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</si>
  <si>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</si>
  <si>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</si>
  <si>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</si>
  <si>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</si>
  <si>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</si>
  <si>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</si>
  <si>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</si>
  <si>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</si>
  <si>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</si>
  <si>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</si>
  <si>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</si>
  <si>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</si>
  <si>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</si>
  <si>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</si>
  <si>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</si>
  <si>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</si>
  <si>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</si>
  <si>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</si>
  <si>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</si>
  <si>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</si>
  <si>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</si>
  <si>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</si>
  <si>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</si>
  <si>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</si>
  <si>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</si>
  <si>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</si>
  <si>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</si>
  <si>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</si>
  <si>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</si>
  <si>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</si>
  <si>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</si>
  <si>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</si>
  <si>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</si>
  <si>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</si>
  <si>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</si>
  <si>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</si>
  <si>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</si>
  <si>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</si>
  <si>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</si>
  <si>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</si>
  <si>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</si>
  <si>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</si>
  <si>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</si>
  <si>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</si>
  <si>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</si>
  <si>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</si>
  <si>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</si>
  <si>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</si>
  <si>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</si>
  <si>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</si>
  <si>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</si>
  <si>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</si>
  <si>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</si>
  <si>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</si>
  <si>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</si>
  <si>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</si>
  <si>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</si>
  <si>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</si>
  <si>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</si>
  <si>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</si>
  <si>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</si>
  <si>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</si>
  <si>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</si>
  <si>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</si>
  <si>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</si>
  <si>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</si>
  <si>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</si>
  <si>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</si>
  <si>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</si>
  <si>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</si>
  <si>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</si>
  <si>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</si>
  <si>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</si>
  <si>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</si>
  <si>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</si>
  <si>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</si>
  <si>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</si>
  <si>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</si>
  <si>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</si>
  <si>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</si>
  <si>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</si>
  <si>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</si>
  <si>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</si>
  <si>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</si>
  <si>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</si>
  <si>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</si>
  <si>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</si>
  <si>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</si>
  <si>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</si>
  <si>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</si>
  <si>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</si>
  <si>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</si>
  <si>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</si>
  <si>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</si>
  <si>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</si>
  <si>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</si>
  <si>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</si>
  <si>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</si>
  <si>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</si>
  <si>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</si>
  <si>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</si>
  <si>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</si>
  <si>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</si>
  <si>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</si>
  <si>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</si>
  <si>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</si>
  <si>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</si>
  <si>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</si>
  <si>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</si>
  <si>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</si>
  <si>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</si>
  <si>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</si>
  <si>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</si>
  <si>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</si>
  <si>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</si>
  <si>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</si>
  <si>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</si>
  <si>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</si>
  <si>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</si>
  <si>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</si>
  <si>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</si>
  <si>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</si>
  <si>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</si>
  <si>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</si>
  <si>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</si>
  <si>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</si>
  <si>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</si>
  <si>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</si>
  <si>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</si>
  <si>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</si>
  <si>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</si>
  <si>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</si>
  <si>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</si>
  <si>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</si>
  <si>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</si>
  <si>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</si>
  <si>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</si>
  <si>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</si>
  <si>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</si>
  <si>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</si>
  <si>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</si>
  <si>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</si>
  <si>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</si>
  <si>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</si>
  <si>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</si>
  <si>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</si>
  <si>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</si>
  <si>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</si>
  <si>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</si>
  <si>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</si>
  <si>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</si>
  <si>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</si>
  <si>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</si>
  <si>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</si>
  <si>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</si>
  <si>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</si>
  <si>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</si>
  <si>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</si>
  <si>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</si>
  <si>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</si>
  <si>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</si>
  <si>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</si>
  <si>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</si>
  <si>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</si>
  <si>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</si>
  <si>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</si>
  <si>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</si>
  <si>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</si>
  <si>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</si>
  <si>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</si>
  <si>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</si>
  <si>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</si>
  <si>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</si>
  <si>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</si>
  <si>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</si>
  <si>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</si>
  <si>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</si>
  <si>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</si>
  <si>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</si>
  <si>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</si>
  <si>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</si>
  <si>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</si>
  <si>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</si>
  <si>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</si>
  <si>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</si>
  <si>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</si>
  <si>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</si>
  <si>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</si>
  <si>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</si>
  <si>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17  ул. Студеновская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</si>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</sst>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%20&#1057;&#1090;&#1091;&#1076;&#1077;&#1085;&#1086;&#1074;&#1089;&#1082;&#1072;&#1103;,%20&#1076;.%2017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AH38">
            <v>0.068573</v>
          </cell>
        </row>
        <row r="39">
          <cell r="AH39">
            <v>0.037291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H4">
            <v>3259.1</v>
          </cell>
        </row>
        <row r="38">
          <cell r="AH38">
            <v>0.068573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6">
          <cell r="AH6">
            <v>0.020816</v>
          </cell>
        </row>
        <row r="11">
          <cell r="AH11">
            <v>0.106615</v>
          </cell>
        </row>
        <row r="18">
          <cell r="AH18">
            <v>0.096402</v>
          </cell>
        </row>
        <row r="20">
          <cell r="AH20">
            <v>0.174567</v>
          </cell>
        </row>
        <row r="21">
          <cell r="AH21">
            <v>0.319027</v>
          </cell>
        </row>
        <row r="25">
          <cell r="AH25">
            <v>0.693895</v>
          </cell>
        </row>
        <row r="27">
          <cell r="AH27">
            <v>0.072181</v>
          </cell>
        </row>
        <row r="28">
          <cell r="AH28">
            <v>0.157123</v>
          </cell>
        </row>
        <row r="29">
          <cell r="AH29">
            <v>0.057403</v>
          </cell>
        </row>
        <row r="30">
          <cell r="AH30">
            <v>0.111103</v>
          </cell>
        </row>
        <row r="34">
          <cell r="AH34">
            <v>0.288607</v>
          </cell>
        </row>
        <row r="37">
          <cell r="AH37">
            <v>0.455405</v>
          </cell>
        </row>
        <row r="46">
          <cell r="AH46">
            <v>0.159</v>
          </cell>
        </row>
        <row r="47">
          <cell r="AH47">
            <v>0.301</v>
          </cell>
        </row>
        <row r="48">
          <cell r="AH48">
            <v>0.077</v>
          </cell>
        </row>
        <row r="49">
          <cell r="AH49">
            <v>0.158</v>
          </cell>
        </row>
        <row r="50">
          <cell r="AH50">
            <v>0.041</v>
          </cell>
        </row>
        <row r="51">
          <cell r="AH51">
            <v>0.216</v>
          </cell>
        </row>
        <row r="52">
          <cell r="AH52">
            <v>0.044</v>
          </cell>
        </row>
        <row r="53">
          <cell r="AH53">
            <v>0.034</v>
          </cell>
        </row>
        <row r="55">
          <cell r="AH55">
            <v>0.268</v>
          </cell>
        </row>
        <row r="56">
          <cell r="AH56">
            <v>0.642</v>
          </cell>
        </row>
        <row r="57">
          <cell r="AH57">
            <v>0.057</v>
          </cell>
        </row>
        <row r="58">
          <cell r="AH58">
            <v>0.024</v>
          </cell>
        </row>
        <row r="59">
          <cell r="AH59">
            <v>0.284</v>
          </cell>
        </row>
        <row r="60">
          <cell r="AH60">
            <v>0.012</v>
          </cell>
        </row>
        <row r="63">
          <cell r="AH63">
            <v>0.042888</v>
          </cell>
        </row>
        <row r="64">
          <cell r="AH64">
            <v>0.029755</v>
          </cell>
        </row>
        <row r="73">
          <cell r="AH73">
            <v>0.032524</v>
          </cell>
        </row>
        <row r="74">
          <cell r="AH74">
            <v>0.086732</v>
          </cell>
        </row>
        <row r="75">
          <cell r="AH75">
            <v>0.062331</v>
          </cell>
        </row>
        <row r="77">
          <cell r="AH77">
            <v>0.885</v>
          </cell>
        </row>
        <row r="88">
          <cell r="AH88">
            <v>0.7109</v>
          </cell>
        </row>
        <row r="89">
          <cell r="AH89">
            <v>0.2839</v>
          </cell>
        </row>
        <row r="90">
          <cell r="AH90">
            <v>0.054</v>
          </cell>
        </row>
        <row r="91">
          <cell r="AH91">
            <v>0.0258</v>
          </cell>
        </row>
        <row r="101">
          <cell r="AH101">
            <v>1.2254</v>
          </cell>
        </row>
        <row r="102">
          <cell r="AH102">
            <v>0.78335</v>
          </cell>
        </row>
        <row r="123">
          <cell r="AH123">
            <v>184257.7551672</v>
          </cell>
        </row>
        <row r="124">
          <cell r="AH124">
            <v>204877.1813556</v>
          </cell>
        </row>
        <row r="125">
          <cell r="AH125">
            <v>47924.41368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1456.52</v>
          </cell>
        </row>
        <row r="24">
          <cell r="D24">
            <v>-5005.373651600035</v>
          </cell>
        </row>
        <row r="25">
          <cell r="D25">
            <v>22570.94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99" sqref="A199:A240"/>
    </sheetView>
  </sheetViews>
  <sheetFormatPr defaultColWidth="9.140625" defaultRowHeight="15"/>
  <cols>
    <col min="1" max="1" width="9.140625" style="16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8.57421875" style="18" hidden="1" customWidth="1"/>
    <col min="8" max="8" width="19.00390625" style="18" hidden="1" customWidth="1"/>
    <col min="9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228</v>
      </c>
      <c r="B2" s="22"/>
      <c r="C2" s="22"/>
      <c r="D2" s="22"/>
      <c r="E2" s="2">
        <v>3259.1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229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230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231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1456.52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-5005.373651600035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22570.94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437059.3502028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'[3]ГУК 2019'!$AH$124</f>
        <v>204877.1813556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'[3]ГУК 2019'!$AH$123</f>
        <v>184257.7551672</v>
      </c>
    </row>
    <row r="15" spans="1:4" ht="15.75">
      <c r="A15" s="7" t="s">
        <v>96</v>
      </c>
      <c r="B15" s="17" t="s">
        <v>81</v>
      </c>
      <c r="C15" s="1" t="s">
        <v>73</v>
      </c>
      <c r="D15" s="14">
        <f>'[3]ГУК 2019'!$AH$125</f>
        <v>47924.41368</v>
      </c>
    </row>
    <row r="16" spans="1:5" ht="15.75">
      <c r="A16" s="17" t="s">
        <v>82</v>
      </c>
      <c r="B16" s="17" t="s">
        <v>83</v>
      </c>
      <c r="C16" s="17" t="s">
        <v>73</v>
      </c>
      <c r="D16" s="15">
        <f>D17</f>
        <v>433732.7802028</v>
      </c>
      <c r="E16" s="2">
        <v>463375.78</v>
      </c>
    </row>
    <row r="17" spans="1:4" ht="31.5">
      <c r="A17" s="17" t="s">
        <v>59</v>
      </c>
      <c r="B17" s="17" t="s">
        <v>97</v>
      </c>
      <c r="C17" s="17" t="s">
        <v>73</v>
      </c>
      <c r="D17" s="15">
        <f>D12-D25+D246+D262</f>
        <v>433732.7802028</v>
      </c>
    </row>
    <row r="18" spans="1:4" ht="31.5">
      <c r="A18" s="17" t="s">
        <v>84</v>
      </c>
      <c r="B18" s="17" t="s">
        <v>98</v>
      </c>
      <c r="C18" s="17" t="s">
        <v>73</v>
      </c>
      <c r="D18" s="17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7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7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7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5">
        <f>D16+D10+D9</f>
        <v>430183.9265512</v>
      </c>
    </row>
    <row r="23" spans="1:4" ht="15.75">
      <c r="A23" s="17" t="s">
        <v>91</v>
      </c>
      <c r="B23" s="17" t="s">
        <v>99</v>
      </c>
      <c r="C23" s="17" t="s">
        <v>73</v>
      </c>
      <c r="D23" s="15">
        <v>1542.64</v>
      </c>
    </row>
    <row r="24" spans="1:4" ht="15.75">
      <c r="A24" s="17" t="s">
        <v>92</v>
      </c>
      <c r="B24" s="17" t="s">
        <v>100</v>
      </c>
      <c r="C24" s="17" t="s">
        <v>73</v>
      </c>
      <c r="D24" s="15">
        <f>D22-D241</f>
        <v>-257263.78490039997</v>
      </c>
    </row>
    <row r="25" spans="1:5" ht="15.75">
      <c r="A25" s="17" t="s">
        <v>93</v>
      </c>
      <c r="B25" s="17" t="s">
        <v>101</v>
      </c>
      <c r="C25" s="17" t="s">
        <v>73</v>
      </c>
      <c r="D25" s="15">
        <v>11466.4</v>
      </c>
      <c r="E25" s="2">
        <f>D12-(D16+D10)+D246-D24+D11</f>
        <v>286606.49855200003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35952.4</v>
      </c>
      <c r="E28" s="2">
        <v>35952.4</v>
      </c>
      <c r="F28" s="18">
        <f>'[3]ГУК 2019'!$AH$77*12*E2</f>
        <v>34611.642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11.031389033782334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43368.85027999999</v>
      </c>
    </row>
    <row r="35" spans="1:6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2111.9</v>
      </c>
      <c r="F35" s="18">
        <f>'[3]ГУК 2019'!$AH$90*12*E2</f>
        <v>2111.8968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4">
        <f>E35/E2</f>
        <v>0.6480009818661594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1513.53</v>
      </c>
      <c r="F39" s="18">
        <f>'[3]ГУК 2019'!$AH$91*12*E2</f>
        <v>1009.0173599999999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4">
        <f>E39/E2</f>
        <v>0.4644012150593722</v>
      </c>
    </row>
    <row r="43" spans="1:6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11103.1</v>
      </c>
      <c r="F43" s="18">
        <f>'[3]ГУК 2019'!$AH$89*12*E2</f>
        <v>11103.101879999998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3.4067994231536316</v>
      </c>
    </row>
    <row r="47" spans="1:7" ht="31.5">
      <c r="A47" s="7" t="s">
        <v>210</v>
      </c>
      <c r="B47" s="1" t="s">
        <v>106</v>
      </c>
      <c r="C47" s="1" t="s">
        <v>67</v>
      </c>
      <c r="D47" s="1" t="s">
        <v>14</v>
      </c>
      <c r="E47" s="2">
        <f>F47</f>
        <v>27802.730279999996</v>
      </c>
      <c r="F47" s="18">
        <f>'[3]ГУК 2019'!$AH$88*12*E2</f>
        <v>27802.730279999996</v>
      </c>
      <c r="G47" s="2">
        <v>27713.62</v>
      </c>
    </row>
    <row r="48" spans="1:4" ht="15.75">
      <c r="A48" s="7" t="s">
        <v>211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212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213</v>
      </c>
      <c r="B50" s="1" t="s">
        <v>108</v>
      </c>
      <c r="C50" s="1" t="s">
        <v>73</v>
      </c>
      <c r="D50" s="14">
        <f>E47/E2</f>
        <v>8.5308</v>
      </c>
    </row>
    <row r="51" spans="1:5" ht="47.25">
      <c r="A51" s="7" t="s">
        <v>214</v>
      </c>
      <c r="B51" s="1" t="s">
        <v>106</v>
      </c>
      <c r="C51" s="1" t="s">
        <v>67</v>
      </c>
      <c r="D51" s="14" t="s">
        <v>201</v>
      </c>
      <c r="E51" s="2">
        <v>837.59</v>
      </c>
    </row>
    <row r="52" spans="1:4" ht="15.75">
      <c r="A52" s="7" t="s">
        <v>215</v>
      </c>
      <c r="B52" s="1" t="s">
        <v>107</v>
      </c>
      <c r="C52" s="1" t="s">
        <v>67</v>
      </c>
      <c r="D52" s="14" t="s">
        <v>147</v>
      </c>
    </row>
    <row r="53" spans="1:4" ht="15.75">
      <c r="A53" s="7" t="s">
        <v>216</v>
      </c>
      <c r="B53" s="1" t="s">
        <v>64</v>
      </c>
      <c r="C53" s="1" t="s">
        <v>67</v>
      </c>
      <c r="D53" s="14" t="s">
        <v>10</v>
      </c>
    </row>
    <row r="54" spans="1:4" ht="15.75">
      <c r="A54" s="7" t="s">
        <v>217</v>
      </c>
      <c r="B54" s="1" t="s">
        <v>108</v>
      </c>
      <c r="C54" s="1" t="s">
        <v>73</v>
      </c>
      <c r="D54" s="14">
        <f>E51/E2</f>
        <v>0.25700039888312726</v>
      </c>
    </row>
    <row r="55" spans="1:5" ht="31.5">
      <c r="A55" s="7" t="s">
        <v>218</v>
      </c>
      <c r="B55" s="1" t="s">
        <v>106</v>
      </c>
      <c r="C55" s="1" t="s">
        <v>67</v>
      </c>
      <c r="D55" s="14" t="s">
        <v>200</v>
      </c>
      <c r="E55" s="2">
        <v>0</v>
      </c>
    </row>
    <row r="56" spans="1:4" ht="15.75">
      <c r="A56" s="7" t="s">
        <v>219</v>
      </c>
      <c r="B56" s="1" t="s">
        <v>107</v>
      </c>
      <c r="C56" s="1" t="s">
        <v>67</v>
      </c>
      <c r="D56" s="14" t="s">
        <v>147</v>
      </c>
    </row>
    <row r="57" spans="1:4" ht="15.75">
      <c r="A57" s="7" t="s">
        <v>220</v>
      </c>
      <c r="B57" s="1" t="s">
        <v>64</v>
      </c>
      <c r="C57" s="1" t="s">
        <v>67</v>
      </c>
      <c r="D57" s="14" t="s">
        <v>10</v>
      </c>
    </row>
    <row r="58" spans="1:4" ht="15.75">
      <c r="A58" s="7" t="s">
        <v>221</v>
      </c>
      <c r="B58" s="1" t="s">
        <v>108</v>
      </c>
      <c r="C58" s="1" t="s">
        <v>73</v>
      </c>
      <c r="D58" s="1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31686.86</v>
      </c>
      <c r="E60" s="2">
        <v>31686.86</v>
      </c>
      <c r="F60" s="18">
        <f>'[3]ГУК 2019'!$AH$102*12*E2</f>
        <v>30636.19182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9.722579853333743</v>
      </c>
    </row>
    <row r="65" spans="1:22" s="6" customFormat="1" ht="28.5" customHeight="1">
      <c r="A65" s="19" t="s">
        <v>232</v>
      </c>
      <c r="B65" s="4" t="s">
        <v>104</v>
      </c>
      <c r="C65" s="4" t="s">
        <v>67</v>
      </c>
      <c r="D65" s="4" t="s">
        <v>226</v>
      </c>
      <c r="E65" s="2">
        <v>60000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233</v>
      </c>
      <c r="B66" s="1" t="s">
        <v>105</v>
      </c>
      <c r="C66" s="1" t="s">
        <v>73</v>
      </c>
      <c r="D66" s="8">
        <f>E65</f>
        <v>60000</v>
      </c>
    </row>
    <row r="67" spans="1:4" ht="31.5">
      <c r="A67" s="7" t="s">
        <v>234</v>
      </c>
      <c r="B67" s="1" t="s">
        <v>106</v>
      </c>
      <c r="C67" s="1" t="s">
        <v>67</v>
      </c>
      <c r="D67" s="1" t="s">
        <v>226</v>
      </c>
    </row>
    <row r="68" spans="1:4" ht="15.75">
      <c r="A68" s="7" t="s">
        <v>235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236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237</v>
      </c>
      <c r="B70" s="1" t="s">
        <v>108</v>
      </c>
      <c r="C70" s="1" t="s">
        <v>73</v>
      </c>
      <c r="D70" s="24">
        <f>E65/E2</f>
        <v>18.40999048817158</v>
      </c>
    </row>
    <row r="71" spans="1:22" s="6" customFormat="1" ht="30" customHeight="1">
      <c r="A71" s="19" t="s">
        <v>238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239</v>
      </c>
      <c r="B72" s="1" t="s">
        <v>105</v>
      </c>
      <c r="C72" s="1" t="s">
        <v>73</v>
      </c>
      <c r="D72" s="8">
        <f>E72</f>
        <v>49442.78</v>
      </c>
      <c r="E72" s="2">
        <v>49442.78</v>
      </c>
      <c r="F72" s="18">
        <f>'[3]ГУК 2019'!$AH$101*12*E2</f>
        <v>47924.41368</v>
      </c>
    </row>
    <row r="73" spans="1:4" ht="31.5">
      <c r="A73" s="7" t="s">
        <v>240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241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242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243</v>
      </c>
      <c r="B76" s="1" t="s">
        <v>108</v>
      </c>
      <c r="C76" s="1" t="s">
        <v>73</v>
      </c>
      <c r="D76" s="23">
        <f>E72/E2</f>
        <v>15.170685158479335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14502.16</v>
      </c>
    </row>
    <row r="79" spans="1:6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14502.16</v>
      </c>
      <c r="F79" s="18">
        <f>'[3]ГУК 2019'!$AH$37*12*E2</f>
        <v>17810.525225999998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4.44974379429904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23780</v>
      </c>
      <c r="F83" s="5" t="s">
        <v>208</v>
      </c>
      <c r="G83" s="5">
        <f>('[3]ГУК 2019'!$AH$73+'[3]ГУК 2019'!$AH$74+'[3]ГУК 2019'!$AH$75)*12*E2</f>
        <v>7101.722300400001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23780</v>
      </c>
      <c r="F84" s="18">
        <v>80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297.25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209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244</v>
      </c>
      <c r="B90" s="1" t="s">
        <v>105</v>
      </c>
      <c r="C90" s="1" t="s">
        <v>73</v>
      </c>
      <c r="D90" s="14">
        <f>E91+E95</f>
        <v>3872.88</v>
      </c>
      <c r="F90" s="1">
        <v>616.7</v>
      </c>
    </row>
    <row r="91" spans="1:7" ht="31.5">
      <c r="A91" s="7" t="s">
        <v>245</v>
      </c>
      <c r="B91" s="1" t="s">
        <v>106</v>
      </c>
      <c r="C91" s="1" t="s">
        <v>67</v>
      </c>
      <c r="D91" s="1" t="s">
        <v>7</v>
      </c>
      <c r="E91" s="2">
        <v>3391.85</v>
      </c>
      <c r="F91" s="20" t="s">
        <v>222</v>
      </c>
      <c r="G91" s="18">
        <f>'[3]ГУК 2019'!$AH$64*12*E2</f>
        <v>1163.694246</v>
      </c>
    </row>
    <row r="92" spans="1:6" ht="15.75">
      <c r="A92" s="7" t="s">
        <v>246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247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248</v>
      </c>
      <c r="B94" s="1" t="s">
        <v>108</v>
      </c>
      <c r="C94" s="1" t="s">
        <v>73</v>
      </c>
      <c r="D94" s="23">
        <f>E91/F90</f>
        <v>5.499999999999999</v>
      </c>
      <c r="F94" s="1" t="s">
        <v>209</v>
      </c>
    </row>
    <row r="95" spans="1:8" ht="31.5">
      <c r="A95" s="7" t="s">
        <v>249</v>
      </c>
      <c r="B95" s="1" t="s">
        <v>106</v>
      </c>
      <c r="C95" s="1" t="s">
        <v>67</v>
      </c>
      <c r="D95" s="1" t="s">
        <v>6</v>
      </c>
      <c r="E95" s="2">
        <v>481.03</v>
      </c>
      <c r="F95" s="1">
        <f>F90</f>
        <v>616.7</v>
      </c>
      <c r="G95" s="18">
        <f>'[3]ГУК 2019'!$AH$63*12*E2</f>
        <v>1677.3153696</v>
      </c>
      <c r="H95" s="2">
        <v>333.02</v>
      </c>
    </row>
    <row r="96" spans="1:4" ht="15.75">
      <c r="A96" s="7" t="s">
        <v>250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251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252</v>
      </c>
      <c r="B98" s="1" t="s">
        <v>108</v>
      </c>
      <c r="C98" s="1" t="s">
        <v>73</v>
      </c>
      <c r="D98" s="23">
        <f>E95/F95</f>
        <v>0.7800064861358844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253</v>
      </c>
      <c r="B100" s="1" t="s">
        <v>105</v>
      </c>
      <c r="C100" s="1" t="s">
        <v>73</v>
      </c>
      <c r="D100" s="8">
        <f>E101+E105+E113+E117+E121+E125+E129+E133+E137+E141+E145+E149+E153+E154+E109</f>
        <v>380602.26</v>
      </c>
    </row>
    <row r="101" spans="1:7" ht="31.5">
      <c r="A101" s="7" t="s">
        <v>254</v>
      </c>
      <c r="B101" s="1" t="s">
        <v>106</v>
      </c>
      <c r="C101" s="1" t="s">
        <v>67</v>
      </c>
      <c r="D101" s="1" t="s">
        <v>27</v>
      </c>
      <c r="E101" s="2">
        <v>1312.28</v>
      </c>
      <c r="F101" s="18">
        <f>('[3]ГУК 2019'!$AH$53+'[3]ГУК 2019'!$AH$60)*12*E2</f>
        <v>1799.0232</v>
      </c>
      <c r="G101" s="2">
        <v>1402.06</v>
      </c>
    </row>
    <row r="102" spans="1:4" ht="15.75">
      <c r="A102" s="7" t="s">
        <v>255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257</v>
      </c>
      <c r="B104" s="1" t="s">
        <v>108</v>
      </c>
      <c r="C104" s="1" t="s">
        <v>73</v>
      </c>
      <c r="D104" s="23">
        <f>E101/E2</f>
        <v>0.4026510386302967</v>
      </c>
    </row>
    <row r="105" spans="1:7" ht="31.5">
      <c r="A105" s="7" t="s">
        <v>258</v>
      </c>
      <c r="B105" s="1" t="s">
        <v>106</v>
      </c>
      <c r="C105" s="1" t="s">
        <v>67</v>
      </c>
      <c r="D105" s="1" t="s">
        <v>28</v>
      </c>
      <c r="E105" s="2">
        <v>3886.48</v>
      </c>
      <c r="F105" s="18">
        <f>'[3]ГУК 2019'!$AH$46*12*E2</f>
        <v>6218.3628</v>
      </c>
      <c r="G105" s="2">
        <v>4663.77</v>
      </c>
    </row>
    <row r="106" spans="1:4" ht="15.75">
      <c r="A106" s="7" t="s">
        <v>259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261</v>
      </c>
      <c r="B108" s="1" t="s">
        <v>108</v>
      </c>
      <c r="C108" s="1" t="s">
        <v>73</v>
      </c>
      <c r="D108" s="23">
        <f>E105/E2</f>
        <v>1.1925009972078182</v>
      </c>
    </row>
    <row r="109" spans="1:6" ht="31.5">
      <c r="A109" s="7" t="s">
        <v>262</v>
      </c>
      <c r="B109" s="1" t="s">
        <v>106</v>
      </c>
      <c r="C109" s="1" t="s">
        <v>67</v>
      </c>
      <c r="D109" s="15" t="s">
        <v>227</v>
      </c>
      <c r="E109" s="2">
        <v>1379.38</v>
      </c>
      <c r="F109" s="18">
        <f>'[3]ГУК 2019'!$AH$50*12*E2</f>
        <v>1603.4772</v>
      </c>
    </row>
    <row r="110" spans="1:4" ht="15.75">
      <c r="A110" s="7" t="s">
        <v>263</v>
      </c>
      <c r="B110" s="1" t="s">
        <v>107</v>
      </c>
      <c r="C110" s="1" t="s">
        <v>67</v>
      </c>
      <c r="D110" s="15" t="s">
        <v>24</v>
      </c>
    </row>
    <row r="111" spans="1:4" ht="15.75">
      <c r="A111" s="7" t="s">
        <v>264</v>
      </c>
      <c r="B111" s="1" t="s">
        <v>64</v>
      </c>
      <c r="C111" s="1" t="s">
        <v>67</v>
      </c>
      <c r="D111" s="15" t="s">
        <v>10</v>
      </c>
    </row>
    <row r="112" spans="1:4" ht="15.75">
      <c r="A112" s="7" t="s">
        <v>265</v>
      </c>
      <c r="B112" s="1" t="s">
        <v>108</v>
      </c>
      <c r="C112" s="1" t="s">
        <v>73</v>
      </c>
      <c r="D112" s="15">
        <f>E109/E2</f>
        <v>0.42323954465956865</v>
      </c>
    </row>
    <row r="113" spans="1:7" ht="31.5">
      <c r="A113" s="7" t="s">
        <v>266</v>
      </c>
      <c r="B113" s="1" t="s">
        <v>106</v>
      </c>
      <c r="C113" s="1" t="s">
        <v>67</v>
      </c>
      <c r="D113" s="1" t="s">
        <v>3</v>
      </c>
      <c r="E113" s="2">
        <v>2143.09</v>
      </c>
      <c r="F113" s="18">
        <f>('[3]ГУК 2019'!$AH$52+'[3]ГУК 2019'!$AH$58)*12*E2</f>
        <v>2659.4256</v>
      </c>
      <c r="G113" s="2">
        <v>1893.86</v>
      </c>
    </row>
    <row r="114" spans="1:4" ht="15.75">
      <c r="A114" s="7" t="s">
        <v>267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268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269</v>
      </c>
      <c r="B116" s="1" t="s">
        <v>108</v>
      </c>
      <c r="C116" s="1" t="s">
        <v>73</v>
      </c>
      <c r="D116" s="23">
        <f>E113/E2</f>
        <v>0.6575711085882606</v>
      </c>
    </row>
    <row r="117" spans="1:7" ht="31.5">
      <c r="A117" s="7" t="s">
        <v>270</v>
      </c>
      <c r="B117" s="1" t="s">
        <v>106</v>
      </c>
      <c r="C117" s="1" t="s">
        <v>67</v>
      </c>
      <c r="D117" s="1" t="s">
        <v>2</v>
      </c>
      <c r="E117" s="2">
        <v>34904.41</v>
      </c>
      <c r="F117" s="18">
        <f>('[3]ГУК 2019'!$AH$48+'[3]ГУК 2019'!$AH$56)*12*E2</f>
        <v>28119.5148</v>
      </c>
      <c r="G117" s="2">
        <v>24452.99</v>
      </c>
    </row>
    <row r="118" spans="1:4" ht="15.75">
      <c r="A118" s="7" t="s">
        <v>271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272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273</v>
      </c>
      <c r="B120" s="1" t="s">
        <v>108</v>
      </c>
      <c r="C120" s="1" t="s">
        <v>73</v>
      </c>
      <c r="D120" s="23">
        <f>E117/E2</f>
        <v>10.709830934920685</v>
      </c>
    </row>
    <row r="121" spans="1:7" ht="47.25">
      <c r="A121" s="7" t="s">
        <v>274</v>
      </c>
      <c r="B121" s="1" t="s">
        <v>106</v>
      </c>
      <c r="C121" s="1" t="s">
        <v>67</v>
      </c>
      <c r="D121" s="1" t="s">
        <v>32</v>
      </c>
      <c r="E121" s="2">
        <v>19928.98</v>
      </c>
      <c r="F121" s="18">
        <f>('[3]ГУК 2019'!$AH$47+'[3]ГУК 2019'!$AH$55)*12*E2</f>
        <v>22253.134799999996</v>
      </c>
      <c r="G121" s="2">
        <f>5614.28+9641.51</f>
        <v>15255.79</v>
      </c>
    </row>
    <row r="122" spans="1:4" ht="15.75">
      <c r="A122" s="7" t="s">
        <v>275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276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277</v>
      </c>
      <c r="B124" s="1" t="s">
        <v>108</v>
      </c>
      <c r="C124" s="1" t="s">
        <v>73</v>
      </c>
      <c r="D124" s="23">
        <f>E121/E2</f>
        <v>6.114872203982695</v>
      </c>
    </row>
    <row r="125" spans="1:7" ht="31.5">
      <c r="A125" s="7" t="s">
        <v>278</v>
      </c>
      <c r="B125" s="1" t="s">
        <v>106</v>
      </c>
      <c r="C125" s="1" t="s">
        <v>67</v>
      </c>
      <c r="D125" s="1" t="s">
        <v>34</v>
      </c>
      <c r="E125" s="2">
        <v>11100.49</v>
      </c>
      <c r="F125" s="18">
        <f>'[3]ГУК 2019'!$AH$59*12*E2</f>
        <v>11107.012799999999</v>
      </c>
      <c r="G125" s="2">
        <v>5550.247</v>
      </c>
    </row>
    <row r="126" spans="1:4" ht="15.75">
      <c r="A126" s="7" t="s">
        <v>279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280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281</v>
      </c>
      <c r="B128" s="1" t="s">
        <v>108</v>
      </c>
      <c r="C128" s="1" t="s">
        <v>73</v>
      </c>
      <c r="D128" s="23">
        <f>E125/E2</f>
        <v>3.405998588567396</v>
      </c>
    </row>
    <row r="129" spans="1:7" ht="31.5">
      <c r="A129" s="7" t="s">
        <v>282</v>
      </c>
      <c r="B129" s="1" t="s">
        <v>106</v>
      </c>
      <c r="C129" s="1" t="s">
        <v>67</v>
      </c>
      <c r="D129" s="1" t="s">
        <v>36</v>
      </c>
      <c r="E129" s="2">
        <v>2817.49</v>
      </c>
      <c r="F129" s="18">
        <f>'[3]ГУК 2019'!$AH$51*12*E2</f>
        <v>8447.5872</v>
      </c>
      <c r="G129" s="2">
        <v>2817.49</v>
      </c>
    </row>
    <row r="130" spans="1:4" ht="15.75">
      <c r="A130" s="7" t="s">
        <v>283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284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285</v>
      </c>
      <c r="B132" s="1" t="s">
        <v>108</v>
      </c>
      <c r="C132" s="1" t="s">
        <v>73</v>
      </c>
      <c r="D132" s="23">
        <f>E129/E2</f>
        <v>0.8644994016753091</v>
      </c>
    </row>
    <row r="133" spans="1:7" ht="31.5">
      <c r="A133" s="7" t="s">
        <v>286</v>
      </c>
      <c r="B133" s="1" t="s">
        <v>106</v>
      </c>
      <c r="C133" s="1" t="s">
        <v>67</v>
      </c>
      <c r="D133" s="1" t="s">
        <v>37</v>
      </c>
      <c r="E133" s="2">
        <v>1469.85</v>
      </c>
      <c r="F133" s="18">
        <f>'[3]ГУК 2019'!$AH$49*12*E2</f>
        <v>6179.253599999999</v>
      </c>
      <c r="G133" s="2">
        <v>2057.8</v>
      </c>
    </row>
    <row r="134" spans="1:4" ht="15.75">
      <c r="A134" s="7" t="s">
        <v>287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288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289</v>
      </c>
      <c r="B136" s="1" t="s">
        <v>108</v>
      </c>
      <c r="C136" s="1" t="s">
        <v>73</v>
      </c>
      <c r="D136" s="23">
        <f>E133/E2</f>
        <v>0.4509987419839833</v>
      </c>
    </row>
    <row r="137" spans="1:7" ht="31.5">
      <c r="A137" s="7" t="s">
        <v>290</v>
      </c>
      <c r="B137" s="1" t="s">
        <v>106</v>
      </c>
      <c r="C137" s="1" t="s">
        <v>67</v>
      </c>
      <c r="D137" s="1" t="s">
        <v>205</v>
      </c>
      <c r="E137" s="2">
        <v>3337.97</v>
      </c>
      <c r="F137" s="18">
        <f>'[3]ГУК 2019'!$AH$57*12*E2</f>
        <v>2229.2244</v>
      </c>
      <c r="G137" s="2">
        <v>1112.66</v>
      </c>
    </row>
    <row r="138" spans="1:4" ht="15.75">
      <c r="A138" s="7" t="s">
        <v>291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293</v>
      </c>
      <c r="B140" s="1" t="s">
        <v>108</v>
      </c>
      <c r="C140" s="1" t="s">
        <v>73</v>
      </c>
      <c r="D140" s="23">
        <f>E137/E2</f>
        <v>1.0241999324967015</v>
      </c>
    </row>
    <row r="141" spans="1:5" ht="31.5">
      <c r="A141" s="7" t="s">
        <v>294</v>
      </c>
      <c r="B141" s="1" t="s">
        <v>106</v>
      </c>
      <c r="C141" s="1" t="s">
        <v>67</v>
      </c>
      <c r="D141" s="23" t="s">
        <v>204</v>
      </c>
      <c r="E141" s="2">
        <v>0</v>
      </c>
    </row>
    <row r="142" spans="1:4" ht="15.75">
      <c r="A142" s="7" t="s">
        <v>295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296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297</v>
      </c>
      <c r="B144" s="1" t="s">
        <v>108</v>
      </c>
      <c r="C144" s="1" t="s">
        <v>73</v>
      </c>
      <c r="D144" s="23">
        <f>E141/E2</f>
        <v>0</v>
      </c>
    </row>
    <row r="145" spans="1:6" ht="31.5">
      <c r="A145" s="7" t="s">
        <v>298</v>
      </c>
      <c r="B145" s="1" t="s">
        <v>106</v>
      </c>
      <c r="C145" s="1" t="s">
        <v>67</v>
      </c>
      <c r="D145" s="23" t="s">
        <v>206</v>
      </c>
      <c r="E145" s="2">
        <v>0</v>
      </c>
      <c r="F145" s="18">
        <f>'[3]ГУК 2019'!$AH$6*12*E2</f>
        <v>814.0971072</v>
      </c>
    </row>
    <row r="146" spans="1:4" ht="15.75">
      <c r="A146" s="7" t="s">
        <v>299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300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301</v>
      </c>
      <c r="B148" s="1" t="s">
        <v>108</v>
      </c>
      <c r="C148" s="1" t="s">
        <v>73</v>
      </c>
      <c r="D148" s="23">
        <f>E145/E2</f>
        <v>0</v>
      </c>
    </row>
    <row r="149" spans="1:6" ht="31.5">
      <c r="A149" s="7" t="s">
        <v>302</v>
      </c>
      <c r="B149" s="1" t="s">
        <v>106</v>
      </c>
      <c r="C149" s="1" t="s">
        <v>67</v>
      </c>
      <c r="D149" s="23" t="s">
        <v>203</v>
      </c>
      <c r="E149" s="2">
        <v>3547.64</v>
      </c>
      <c r="F149" s="18" t="e">
        <f>'[3]ГУК 2019'!$AH$32*12*E2</f>
        <v>#REF!</v>
      </c>
    </row>
    <row r="150" spans="1:4" ht="15.75">
      <c r="A150" s="7" t="s">
        <v>303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304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305</v>
      </c>
      <c r="B152" s="1" t="s">
        <v>108</v>
      </c>
      <c r="C152" s="1" t="s">
        <v>73</v>
      </c>
      <c r="D152" s="23">
        <f>E149/E2</f>
        <v>1.0885336442576172</v>
      </c>
    </row>
    <row r="153" spans="1:7" ht="31.5">
      <c r="A153" s="7" t="s">
        <v>306</v>
      </c>
      <c r="B153" s="1" t="s">
        <v>106</v>
      </c>
      <c r="C153" s="1" t="s">
        <v>67</v>
      </c>
      <c r="D153" s="1" t="s">
        <v>202</v>
      </c>
      <c r="E153" s="2">
        <f>291941.7+2832.5</f>
        <v>294774.2</v>
      </c>
      <c r="F153" s="11">
        <f>'[3]ГУК 2019'!$AH$34*12*E2</f>
        <v>11287.188884399999</v>
      </c>
      <c r="G153" s="2">
        <v>3329.53</v>
      </c>
    </row>
    <row r="154" spans="1:6" ht="15.75">
      <c r="A154" s="7" t="s">
        <v>307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308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309</v>
      </c>
      <c r="B156" s="1" t="s">
        <v>108</v>
      </c>
      <c r="C156" s="1" t="s">
        <v>73</v>
      </c>
      <c r="D156" s="23">
        <f>E153/E2</f>
        <v>90.44650363597313</v>
      </c>
    </row>
    <row r="157" spans="1:4" ht="47.25">
      <c r="A157" s="19" t="s">
        <v>310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311</v>
      </c>
      <c r="B158" s="1" t="s">
        <v>105</v>
      </c>
      <c r="C158" s="1" t="s">
        <v>73</v>
      </c>
      <c r="D158" s="8">
        <f>E159+E163+E167+E171+E175+E179+E183+E187+E191+E195</f>
        <v>30573.681171599997</v>
      </c>
    </row>
    <row r="159" spans="1:7" ht="31.5">
      <c r="A159" s="7" t="s">
        <v>312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'[1]гук(2016)'!$AH$39*12*E2</f>
        <v>1458.4211771999999</v>
      </c>
    </row>
    <row r="160" spans="1:4" ht="15.75">
      <c r="A160" s="7" t="s">
        <v>313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314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315</v>
      </c>
      <c r="B162" s="1" t="s">
        <v>108</v>
      </c>
      <c r="C162" s="1" t="s">
        <v>73</v>
      </c>
      <c r="D162" s="23">
        <f>E159/F159</f>
        <v>2148.426</v>
      </c>
    </row>
    <row r="163" spans="1:7" ht="31.5">
      <c r="A163" s="7" t="s">
        <v>316</v>
      </c>
      <c r="B163" s="1" t="s">
        <v>106</v>
      </c>
      <c r="C163" s="1" t="s">
        <v>67</v>
      </c>
      <c r="D163" s="1" t="s">
        <v>225</v>
      </c>
      <c r="E163" s="2">
        <f>'[2]гук(2016)'!$AH$38*12*'[2]гук(2016)'!$AH$4</f>
        <v>2681.8351715999997</v>
      </c>
      <c r="F163" s="18">
        <v>1</v>
      </c>
      <c r="G163" s="18">
        <f>'[1]гук(2016)'!$AH$38*12*E2</f>
        <v>2681.8351715999997</v>
      </c>
    </row>
    <row r="164" spans="1:4" ht="15.75">
      <c r="A164" s="7" t="s">
        <v>317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318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319</v>
      </c>
      <c r="B166" s="1" t="s">
        <v>108</v>
      </c>
      <c r="C166" s="1" t="s">
        <v>73</v>
      </c>
      <c r="D166" s="23">
        <f>E163/F163</f>
        <v>2681.8351715999997</v>
      </c>
    </row>
    <row r="167" spans="1:7" ht="31.5">
      <c r="A167" s="7" t="s">
        <v>320</v>
      </c>
      <c r="B167" s="1" t="s">
        <v>106</v>
      </c>
      <c r="C167" s="1" t="s">
        <v>67</v>
      </c>
      <c r="D167" s="1" t="s">
        <v>41</v>
      </c>
      <c r="E167" s="2">
        <v>537.98</v>
      </c>
      <c r="F167" s="18">
        <f>'[3]ГУК 2019'!$AH$30*12*E2</f>
        <v>4345.1494476</v>
      </c>
      <c r="G167" s="2">
        <v>2512.74</v>
      </c>
    </row>
    <row r="168" spans="1:4" ht="15.75">
      <c r="A168" s="7" t="s">
        <v>321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322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323</v>
      </c>
      <c r="B170" s="1" t="s">
        <v>108</v>
      </c>
      <c r="C170" s="1" t="s">
        <v>73</v>
      </c>
      <c r="D170" s="23">
        <f>E167/E2</f>
        <v>0.16507011138044247</v>
      </c>
    </row>
    <row r="171" spans="1:7" ht="31.5">
      <c r="A171" s="7" t="s">
        <v>324</v>
      </c>
      <c r="B171" s="1" t="s">
        <v>106</v>
      </c>
      <c r="C171" s="1" t="s">
        <v>67</v>
      </c>
      <c r="D171" s="1" t="s">
        <v>42</v>
      </c>
      <c r="E171" s="2">
        <v>0</v>
      </c>
      <c r="F171" s="18">
        <f>'[3]ГУК 2019'!$AH$27*12*E2</f>
        <v>2822.9411652</v>
      </c>
      <c r="G171" s="2">
        <v>0</v>
      </c>
    </row>
    <row r="172" spans="1:4" ht="15.75">
      <c r="A172" s="7" t="s">
        <v>325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326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327</v>
      </c>
      <c r="B174" s="1" t="s">
        <v>108</v>
      </c>
      <c r="C174" s="1" t="s">
        <v>73</v>
      </c>
      <c r="D174" s="23">
        <f>E171/E2</f>
        <v>0</v>
      </c>
    </row>
    <row r="175" spans="1:7" ht="31.5">
      <c r="A175" s="7" t="s">
        <v>328</v>
      </c>
      <c r="B175" s="1" t="s">
        <v>106</v>
      </c>
      <c r="C175" s="1" t="s">
        <v>67</v>
      </c>
      <c r="D175" s="1" t="s">
        <v>43</v>
      </c>
      <c r="E175" s="2">
        <v>1559.45</v>
      </c>
      <c r="F175" s="18">
        <f>'[3]ГУК 2019'!$AH$21*12*E2</f>
        <v>12476.890748400001</v>
      </c>
      <c r="G175" s="2">
        <v>3898.64</v>
      </c>
    </row>
    <row r="176" spans="1:4" ht="15.75">
      <c r="A176" s="7" t="s">
        <v>329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330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331</v>
      </c>
      <c r="B178" s="1" t="s">
        <v>108</v>
      </c>
      <c r="C178" s="1" t="s">
        <v>73</v>
      </c>
      <c r="D178" s="23">
        <f>E175/E2</f>
        <v>0.47849099444631954</v>
      </c>
    </row>
    <row r="179" spans="1:7" ht="31.5">
      <c r="A179" s="7" t="s">
        <v>332</v>
      </c>
      <c r="B179" s="1" t="s">
        <v>106</v>
      </c>
      <c r="C179" s="1" t="s">
        <v>67</v>
      </c>
      <c r="D179" s="1" t="s">
        <v>195</v>
      </c>
      <c r="E179" s="2">
        <v>869.1</v>
      </c>
      <c r="F179" s="18">
        <f>'[3]ГУК 2019'!$AH$20*12*E2</f>
        <v>6827.175716399999</v>
      </c>
      <c r="G179" s="2">
        <v>202.17</v>
      </c>
    </row>
    <row r="180" spans="1:4" ht="15.75">
      <c r="A180" s="7" t="s">
        <v>333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334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335</v>
      </c>
      <c r="B182" s="1" t="s">
        <v>108</v>
      </c>
      <c r="C182" s="1" t="s">
        <v>73</v>
      </c>
      <c r="D182" s="23">
        <f>E179/E2</f>
        <v>0.2666687122211654</v>
      </c>
    </row>
    <row r="183" spans="1:7" ht="31.5">
      <c r="A183" s="7" t="s">
        <v>336</v>
      </c>
      <c r="B183" s="1" t="s">
        <v>106</v>
      </c>
      <c r="C183" s="1" t="s">
        <v>67</v>
      </c>
      <c r="D183" s="1" t="s">
        <v>44</v>
      </c>
      <c r="E183" s="2">
        <v>2694.69</v>
      </c>
      <c r="F183" s="18">
        <f>'[3]ГУК 2019'!$AH$29*12*E2</f>
        <v>2244.9854076</v>
      </c>
      <c r="G183" s="2">
        <v>1629.98</v>
      </c>
    </row>
    <row r="184" spans="1:4" ht="15.75">
      <c r="A184" s="7" t="s">
        <v>337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338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339</v>
      </c>
      <c r="B186" s="1" t="s">
        <v>108</v>
      </c>
      <c r="C186" s="1" t="s">
        <v>73</v>
      </c>
      <c r="D186" s="23">
        <f>E183/E2</f>
        <v>0.826820287809518</v>
      </c>
    </row>
    <row r="187" spans="1:7" ht="31.5">
      <c r="A187" s="7" t="s">
        <v>340</v>
      </c>
      <c r="B187" s="1" t="s">
        <v>106</v>
      </c>
      <c r="C187" s="1" t="s">
        <v>67</v>
      </c>
      <c r="D187" s="1" t="s">
        <v>45</v>
      </c>
      <c r="E187" s="2">
        <v>6079.4</v>
      </c>
      <c r="F187" s="18">
        <f>'[3]ГУК 2019'!$AH$28*12*E2</f>
        <v>6144.9548316</v>
      </c>
      <c r="G187" s="2">
        <v>5611.75</v>
      </c>
    </row>
    <row r="188" spans="1:6" ht="15.75">
      <c r="A188" s="7" t="s">
        <v>341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342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343</v>
      </c>
      <c r="B190" s="1" t="s">
        <v>108</v>
      </c>
      <c r="C190" s="1" t="s">
        <v>73</v>
      </c>
      <c r="D190" s="23">
        <f>E187/E2</f>
        <v>1.8653616028965052</v>
      </c>
    </row>
    <row r="191" spans="1:7" ht="31.5">
      <c r="A191" s="7" t="s">
        <v>344</v>
      </c>
      <c r="B191" s="1" t="s">
        <v>106</v>
      </c>
      <c r="C191" s="1" t="s">
        <v>67</v>
      </c>
      <c r="D191" s="1" t="s">
        <v>46</v>
      </c>
      <c r="E191" s="2">
        <v>12928.09</v>
      </c>
      <c r="F191" s="18">
        <f>'[3]ГУК 2019'!$AH$25*12*E2</f>
        <v>27137.678334000004</v>
      </c>
      <c r="G191" s="2">
        <v>1648.11</v>
      </c>
    </row>
    <row r="192" spans="1:4" ht="15.75">
      <c r="A192" s="7" t="s">
        <v>345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346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347</v>
      </c>
      <c r="B194" s="1" t="s">
        <v>108</v>
      </c>
      <c r="C194" s="1" t="s">
        <v>73</v>
      </c>
      <c r="D194" s="23">
        <f>E191/E2</f>
        <v>3.9667668988371023</v>
      </c>
    </row>
    <row r="195" spans="1:6" ht="31.5">
      <c r="A195" s="7" t="s">
        <v>348</v>
      </c>
      <c r="B195" s="1" t="s">
        <v>106</v>
      </c>
      <c r="C195" s="1" t="s">
        <v>67</v>
      </c>
      <c r="D195" s="23" t="s">
        <v>223</v>
      </c>
      <c r="E195" s="2">
        <v>1074.71</v>
      </c>
      <c r="F195" s="18">
        <f>'[3]ГУК 2019'!$AH$11*12*E2</f>
        <v>4169.627358</v>
      </c>
    </row>
    <row r="196" spans="1:4" ht="15.75">
      <c r="A196" s="7" t="s">
        <v>349</v>
      </c>
      <c r="B196" s="1" t="s">
        <v>107</v>
      </c>
      <c r="C196" s="1" t="s">
        <v>67</v>
      </c>
      <c r="D196" s="23" t="s">
        <v>24</v>
      </c>
    </row>
    <row r="197" spans="1:4" ht="15.75">
      <c r="A197" s="7" t="s">
        <v>350</v>
      </c>
      <c r="B197" s="1" t="s">
        <v>64</v>
      </c>
      <c r="C197" s="1" t="s">
        <v>67</v>
      </c>
      <c r="D197" s="23" t="s">
        <v>10</v>
      </c>
    </row>
    <row r="198" spans="1:4" ht="15.75">
      <c r="A198" s="7" t="s">
        <v>351</v>
      </c>
      <c r="B198" s="1" t="s">
        <v>108</v>
      </c>
      <c r="C198" s="1" t="s">
        <v>73</v>
      </c>
      <c r="D198" s="23">
        <f>E195/E2</f>
        <v>0.32975668129238134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13665.84</v>
      </c>
      <c r="F200" s="12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3">
        <f>E205/E2</f>
        <v>0</v>
      </c>
    </row>
    <row r="209" spans="1:5" ht="31.5">
      <c r="A209" s="7" t="s">
        <v>352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353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354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355</v>
      </c>
      <c r="B212" s="1" t="s">
        <v>108</v>
      </c>
      <c r="C212" s="1" t="s">
        <v>73</v>
      </c>
      <c r="D212" s="24">
        <f>E209/E2</f>
        <v>0</v>
      </c>
    </row>
    <row r="213" spans="1:5" ht="31.5">
      <c r="A213" s="7" t="s">
        <v>356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357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358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359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360</v>
      </c>
      <c r="B217" s="1" t="s">
        <v>106</v>
      </c>
      <c r="C217" s="1" t="s">
        <v>67</v>
      </c>
      <c r="D217" s="1" t="s">
        <v>207</v>
      </c>
      <c r="E217" s="2">
        <v>0</v>
      </c>
      <c r="F217" s="18" t="s">
        <v>224</v>
      </c>
    </row>
    <row r="218" spans="1:4" ht="15.75">
      <c r="A218" s="7" t="s">
        <v>361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362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363</v>
      </c>
      <c r="B220" s="1" t="s">
        <v>108</v>
      </c>
      <c r="C220" s="1" t="s">
        <v>73</v>
      </c>
      <c r="D220" s="23">
        <f>E217/E2</f>
        <v>0</v>
      </c>
    </row>
    <row r="221" spans="1:5" ht="31.5">
      <c r="A221" s="7" t="s">
        <v>364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365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366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367</v>
      </c>
      <c r="B224" s="1" t="s">
        <v>108</v>
      </c>
      <c r="C224" s="1" t="s">
        <v>73</v>
      </c>
      <c r="D224" s="23">
        <f>E221/E2</f>
        <v>0</v>
      </c>
    </row>
    <row r="225" spans="1:5" ht="31.5">
      <c r="A225" s="7" t="s">
        <v>368</v>
      </c>
      <c r="B225" s="1" t="s">
        <v>106</v>
      </c>
      <c r="C225" s="1" t="s">
        <v>67</v>
      </c>
      <c r="D225" s="1" t="s">
        <v>0</v>
      </c>
      <c r="E225" s="2">
        <v>2344.5</v>
      </c>
    </row>
    <row r="226" spans="1:4" ht="15.75">
      <c r="A226" s="7" t="s">
        <v>369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370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371</v>
      </c>
      <c r="B228" s="1" t="s">
        <v>108</v>
      </c>
      <c r="C228" s="1" t="s">
        <v>73</v>
      </c>
      <c r="D228" s="23">
        <f>E225/E2</f>
        <v>0.7193703783253046</v>
      </c>
    </row>
    <row r="229" spans="1:5" ht="31.5">
      <c r="A229" s="7" t="s">
        <v>372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373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374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375</v>
      </c>
      <c r="B232" s="1" t="s">
        <v>108</v>
      </c>
      <c r="C232" s="1" t="s">
        <v>73</v>
      </c>
      <c r="D232" s="23">
        <f>E229/E2</f>
        <v>0</v>
      </c>
    </row>
    <row r="233" spans="1:7" ht="31.5">
      <c r="A233" s="7" t="s">
        <v>376</v>
      </c>
      <c r="B233" s="1" t="s">
        <v>106</v>
      </c>
      <c r="C233" s="1" t="s">
        <v>67</v>
      </c>
      <c r="D233" s="1" t="s">
        <v>52</v>
      </c>
      <c r="E233" s="2">
        <v>0</v>
      </c>
      <c r="F233" s="18">
        <f>'[3]ГУК 2019'!$AH$18*12*E2</f>
        <v>3770.2050984</v>
      </c>
      <c r="G233" s="2">
        <v>349.01</v>
      </c>
    </row>
    <row r="234" spans="1:4" ht="15.75">
      <c r="A234" s="7" t="s">
        <v>377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379</v>
      </c>
      <c r="B236" s="1" t="s">
        <v>108</v>
      </c>
      <c r="C236" s="1" t="s">
        <v>73</v>
      </c>
      <c r="D236" s="23">
        <f>E233/E2</f>
        <v>0</v>
      </c>
    </row>
    <row r="237" spans="1:6" ht="31.5">
      <c r="A237" s="7" t="s">
        <v>380</v>
      </c>
      <c r="B237" s="1" t="s">
        <v>106</v>
      </c>
      <c r="C237" s="1" t="s">
        <v>67</v>
      </c>
      <c r="D237" s="1" t="s">
        <v>53</v>
      </c>
      <c r="E237" s="2">
        <v>11321.34</v>
      </c>
      <c r="F237" s="18">
        <v>48</v>
      </c>
    </row>
    <row r="238" spans="1:4" ht="15.75">
      <c r="A238" s="7" t="s">
        <v>381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382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383</v>
      </c>
      <c r="B240" s="1" t="s">
        <v>108</v>
      </c>
      <c r="C240" s="1" t="s">
        <v>73</v>
      </c>
      <c r="D240" s="23">
        <f>E237/F237</f>
        <v>235.86125</v>
      </c>
    </row>
    <row r="241" spans="1:4" ht="15.75">
      <c r="A241" s="7"/>
      <c r="B241" s="4" t="s">
        <v>162</v>
      </c>
      <c r="C241" s="1" t="s">
        <v>73</v>
      </c>
      <c r="D241" s="13">
        <f>SUM(D28,D34,D60,D66,D72,D78,D84,D90,D100,D158,D200)</f>
        <v>687447.7114516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5">
        <v>3</v>
      </c>
    </row>
    <row r="244" spans="1:4" ht="15.75">
      <c r="A244" s="7" t="s">
        <v>168</v>
      </c>
      <c r="B244" s="1" t="s">
        <v>169</v>
      </c>
      <c r="C244" s="1" t="s">
        <v>167</v>
      </c>
      <c r="D244" s="25">
        <v>3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14">
        <v>-1560.17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20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9700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2021-03-24T10:52:58Z</dcterms:modified>
  <cp:category/>
  <cp:version/>
  <cp:contentType/>
  <cp:contentStatus/>
</cp:coreProperties>
</file>