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870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форме'!$A$1:$G$231</definedName>
  </definedNames>
  <calcPr fullCalcOnLoad="1"/>
</workbook>
</file>

<file path=xl/sharedStrings.xml><?xml version="1.0" encoding="utf-8"?>
<sst xmlns="http://schemas.openxmlformats.org/spreadsheetml/2006/main" count="799" uniqueCount="347">
  <si>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</si>
  <si>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</si>
  <si>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</si>
  <si>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</si>
  <si>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1 раз в месяц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</si>
  <si>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</si>
  <si>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</si>
  <si>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</si>
  <si>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 раза в год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</si>
  <si>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</si>
  <si>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</si>
  <si>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</si>
  <si>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</si>
  <si>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</si>
  <si>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</si>
  <si>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</si>
  <si>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</si>
  <si>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</si>
  <si>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</si>
  <si>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</si>
  <si>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</si>
  <si>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</si>
  <si>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</si>
  <si>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</si>
  <si>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</si>
  <si>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</si>
  <si>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</si>
  <si>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</si>
  <si>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</si>
  <si>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</si>
  <si>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</si>
  <si>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</si>
  <si>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</si>
  <si>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</si>
  <si>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</si>
  <si>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</si>
  <si>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</si>
  <si>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</si>
  <si>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</si>
  <si>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</si>
  <si>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</si>
  <si>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</si>
  <si>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</si>
  <si>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</si>
  <si>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</si>
  <si>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</si>
  <si>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</si>
  <si>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</si>
  <si>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</si>
  <si>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</si>
  <si>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</si>
  <si>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</si>
  <si>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</si>
  <si>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</si>
  <si>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</si>
  <si>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</si>
  <si>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</si>
  <si>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</si>
  <si>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</si>
  <si>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</si>
  <si>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</si>
  <si>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</si>
  <si>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</si>
  <si>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</si>
  <si>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</si>
  <si>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</si>
  <si>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</si>
  <si>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</si>
  <si>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</si>
  <si>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</si>
  <si>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</si>
  <si>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23.2.3</t>
  </si>
  <si>
    <t>24.2.3</t>
  </si>
  <si>
    <t>25.2.3</t>
  </si>
  <si>
    <t>26.2.3</t>
  </si>
  <si>
    <t>1 раз в год</t>
  </si>
  <si>
    <t>21.8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</si>
  <si>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</si>
  <si>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</si>
  <si>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</si>
  <si>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</si>
  <si>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</si>
  <si>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</si>
  <si>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</si>
  <si>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</si>
  <si>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</si>
  <si>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</si>
  <si>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</si>
  <si>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</si>
  <si>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</si>
  <si>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</si>
  <si>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</si>
  <si>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</si>
  <si>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</si>
  <si>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</si>
  <si>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</si>
  <si>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</si>
  <si>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</si>
  <si>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</si>
  <si>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</si>
  <si>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</si>
  <si>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</si>
  <si>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</si>
  <si>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</si>
  <si>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</si>
  <si>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</si>
  <si>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</si>
  <si>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</si>
  <si>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</si>
  <si>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</si>
  <si>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стоимость</t>
  </si>
  <si>
    <t>Работы по содержанию и ремонту лифта (лифтов) в многоквартирном доме</t>
  </si>
  <si>
    <t>Техническое обслуживание внутридомового газового оборудования</t>
  </si>
  <si>
    <t>Аварийное обслуживание</t>
  </si>
  <si>
    <t>10.</t>
  </si>
  <si>
    <t>- за управление</t>
  </si>
  <si>
    <t>Директор ООО "ГУК "Привокзальная"</t>
  </si>
  <si>
    <t>Ю.Д. Шкляров</t>
  </si>
  <si>
    <t>факт</t>
  </si>
  <si>
    <t>шт</t>
  </si>
  <si>
    <t>8 раз в год</t>
  </si>
  <si>
    <t>Организация системы диспетчерского контроля и обеспечение диспетчерской связи с кабиной лифта; обеспечение проведения осмотров, технического обслуживания, обеспечение проведения аварийного-технического обслуживания лифта</t>
  </si>
  <si>
    <t>Прочая работа (услуга)</t>
  </si>
  <si>
    <t>Услуги расчетного центра</t>
  </si>
  <si>
    <t>ежемесячно</t>
  </si>
  <si>
    <t>Работы (услуги) по управлению многоквартирным домом</t>
  </si>
  <si>
    <t>Услуги управляющей компании</t>
  </si>
  <si>
    <t>Механизированная уборка придомовых территорий от снега</t>
  </si>
  <si>
    <t>40 раз в год</t>
  </si>
  <si>
    <t>4 раза в год</t>
  </si>
  <si>
    <t>Дератизация подвала</t>
  </si>
  <si>
    <t>Дезинсекция подвала</t>
  </si>
  <si>
    <t>Техническое диагностирование ВДГО</t>
  </si>
  <si>
    <t>Протирка стен и дверей кабины лифта</t>
  </si>
  <si>
    <t>Мытьё окон</t>
  </si>
  <si>
    <t>объекты внешн благ</t>
  </si>
  <si>
    <t>Отчет об исполнении управляющей организацией ООО "ГУК "Привокзальная" договора управления за период с 01.04.2020 г. по 31.12.2020г.  по дому № 4  ул. Шкатова в г. Липецке</t>
  </si>
  <si>
    <t>31.03.2021 г.</t>
  </si>
  <si>
    <t>01.04.2020 г.</t>
  </si>
  <si>
    <t>31.12.2020 г.</t>
  </si>
  <si>
    <t>Итого по влажному подметанию тамбуров, холлов, коридоров, лифтовых площадок и лифтовых холлов и кабин, лестничных площадок и маршей, пандусов (влажное протирание дверей и стен лифта)</t>
  </si>
  <si>
    <t>3 раза в неделю</t>
  </si>
  <si>
    <t xml:space="preserve">Мытье полов во всех местах общего пользования 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</si>
  <si>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обметание паутины, обметание пуатины с потолков</t>
  </si>
  <si>
    <t>Очистка территории от снега наносного происхождения (или подметание такой территории, свободной от снежного покрова), подбор случайного мусора</t>
  </si>
  <si>
    <t>Уборка (подметание) крыльца и площадки перед входом в подъезд</t>
  </si>
  <si>
    <t>ежедневно в рабочие дни</t>
  </si>
  <si>
    <t xml:space="preserve">Очистка тротуарных дорожек, крылец и площдадок перед входом, ступеней входов  от наледи и льда </t>
  </si>
  <si>
    <t xml:space="preserve">по мере необходимости   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</si>
  <si>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</si>
  <si>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и очистка территории от снега и льда при наличии колейности свыше 5 см  </t>
  </si>
  <si>
    <t>Подметание и уборка территории</t>
  </si>
  <si>
    <t>асфальт - 3 раза в неделю; грунт - 3 раза в неделю</t>
  </si>
  <si>
    <t>Уборка и выкашивание газонов</t>
  </si>
  <si>
    <t>Уборка крыльца и площадки перед входом в подъезд</t>
  </si>
  <si>
    <t>Уборка территории от листьев, сучьев мусора</t>
  </si>
  <si>
    <t>Организация и содержание мест накопления твердых коммунальных отходов, включая обслуживание и очистку контейнерных площадок</t>
  </si>
  <si>
    <t>уборка - ежедневно в рабочие дни; плановый осмотр  - 2 раза в год, осмотр по заявкам, проведение восстановительных работ - по мере необходимости</t>
  </si>
  <si>
    <t>Работы, выполняемые в целях надлежащего содержания систем вентиляции и дымоудаления многоквартирных домов</t>
  </si>
  <si>
    <t>2 раза в год - кухня, 1 раз в год санузел, прочистка и ремонт по мере необходимости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</si>
  <si>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</si>
  <si>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плановый осмотр  - 2 раза в год, обслуживание общедомовых приборов учета энергоресурсов, снятие показаний - 1 раз в месяц, поверка общедомовых приборов учета энергоресурсов - 1 раз в 4 года осмотр по заявкам, проведение восстановительных работ - по мере необходимости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</si>
  <si>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</si>
  <si>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плановый осмотр  - 2 раза в год, осмотр по заявкам, проведение восстановительных работ - по мере необходимости</t>
  </si>
  <si>
    <t>Работы, выполняемые в целях надлежащего содержания электрооборудования</t>
  </si>
  <si>
    <t>плановый осмотр  - 2 раза в год, техническое обслуживание силовых и осветительных установок, снятие показаний - 1 раз в месяц,  осмотр по заявкам, проведение восстановительных работ - по мере необходимости</t>
  </si>
  <si>
    <t>Работы, выполняемые в целях надлежащего содержания систем внутридомового газового оборудования в многоквартирном доме</t>
  </si>
  <si>
    <t>техническое обслуживание  - 1 раз в год, диагностическое обследование - 1 раз в 5 лет, плановый осмотр  - 2 раза в год, осмотр по заявкам, проведение восстановительных работ - по мере необходимости</t>
  </si>
  <si>
    <t>Работы, выполняемые в отношении всех видов фундаментов</t>
  </si>
  <si>
    <t xml:space="preserve"> 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</si>
  <si>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</si>
  <si>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</si>
  <si>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</si>
  <si>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</si>
  <si>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</si>
  <si>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</si>
  <si>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</si>
  <si>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</si>
  <si>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</si>
  <si>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швы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</si>
  <si>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</si>
  <si>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</si>
  <si>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</si>
  <si>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</si>
  <si>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</si>
  <si>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</si>
  <si>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</si>
  <si>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</si>
  <si>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</si>
  <si>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</si>
  <si>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</si>
  <si>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</si>
  <si>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</si>
  <si>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</si>
  <si>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</si>
  <si>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</si>
  <si>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21.3</t>
  </si>
  <si>
    <t>22.3</t>
  </si>
  <si>
    <t>23.3</t>
  </si>
  <si>
    <t>24.3</t>
  </si>
  <si>
    <t>25.3</t>
  </si>
  <si>
    <t>26.3</t>
  </si>
  <si>
    <t>21.4</t>
  </si>
  <si>
    <t>22.4</t>
  </si>
  <si>
    <t>23.4</t>
  </si>
  <si>
    <t>24.4</t>
  </si>
  <si>
    <t>25.4</t>
  </si>
  <si>
    <t>26.4</t>
  </si>
  <si>
    <t>21.5</t>
  </si>
  <si>
    <t>22.5</t>
  </si>
  <si>
    <t>21.6</t>
  </si>
  <si>
    <t>22.6</t>
  </si>
  <si>
    <t>23.6.1</t>
  </si>
  <si>
    <t>24.6.1</t>
  </si>
  <si>
    <t>25.6.1</t>
  </si>
  <si>
    <t>26.6.1</t>
  </si>
  <si>
    <t>23.6.2</t>
  </si>
  <si>
    <t>24.6.2</t>
  </si>
  <si>
    <t>25.6.2</t>
  </si>
  <si>
    <t>26.6.2</t>
  </si>
  <si>
    <t>21.7</t>
  </si>
  <si>
    <t>22.7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</si>
  <si>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</si>
  <si>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</si>
  <si>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</si>
  <si>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</si>
  <si>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</si>
  <si>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</si>
  <si>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</si>
  <si>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</si>
  <si>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</si>
  <si>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21.9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</si>
  <si>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</si>
  <si>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</si>
  <si>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</si>
  <si>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</si>
  <si>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</si>
  <si>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</si>
  <si>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</si>
  <si>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</si>
  <si>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</si>
  <si>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</si>
  <si>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</si>
  <si>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</si>
  <si>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</si>
  <si>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</si>
  <si>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</si>
  <si>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</si>
  <si>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</si>
  <si>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</si>
  <si>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</si>
  <si>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</si>
  <si>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</si>
  <si>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23.5</t>
  </si>
  <si>
    <t>24.5</t>
  </si>
  <si>
    <t>25.5</t>
  </si>
  <si>
    <t>26.5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</si>
  <si>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</si>
  <si>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</si>
  <si>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</si>
  <si>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</si>
  <si>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</si>
  <si>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</si>
  <si>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</si>
  <si>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</si>
  <si>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23.8.3</t>
  </si>
  <si>
    <t>25.8.3</t>
  </si>
  <si>
    <t>26.8.3</t>
  </si>
  <si>
    <t>24.8. 3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</si>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</sst>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51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top" wrapText="1"/>
    </xf>
    <xf numFmtId="49" fontId="45" fillId="0" borderId="12" xfId="0" applyNumberFormat="1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right" vertical="center" wrapText="1"/>
    </xf>
    <xf numFmtId="2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1" fontId="45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</cellXfs>
  <cellStyles count="2041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Обычный 2" xfId="1891"/>
    <cellStyle name="Followed Hyperlink" xfId="1892"/>
    <cellStyle name="Плохой" xfId="1893"/>
    <cellStyle name="Пояснение" xfId="1894"/>
    <cellStyle name="Примечание" xfId="1895"/>
    <cellStyle name="Примечание 10" xfId="1896"/>
    <cellStyle name="Примечание 11" xfId="1897"/>
    <cellStyle name="Примечание 12" xfId="1898"/>
    <cellStyle name="Примечание 13" xfId="1899"/>
    <cellStyle name="Примечание 14" xfId="1900"/>
    <cellStyle name="Примечание 15" xfId="1901"/>
    <cellStyle name="Примечание 16" xfId="1902"/>
    <cellStyle name="Примечание 17" xfId="1903"/>
    <cellStyle name="Примечание 18" xfId="1904"/>
    <cellStyle name="Примечание 19" xfId="1905"/>
    <cellStyle name="Примечание 2" xfId="1906"/>
    <cellStyle name="Примечание 2 10" xfId="1907"/>
    <cellStyle name="Примечание 2 11" xfId="1908"/>
    <cellStyle name="Примечание 2 12" xfId="1909"/>
    <cellStyle name="Примечание 2 13" xfId="1910"/>
    <cellStyle name="Примечание 2 14" xfId="1911"/>
    <cellStyle name="Примечание 2 15" xfId="1912"/>
    <cellStyle name="Примечание 2 16" xfId="1913"/>
    <cellStyle name="Примечание 2 17" xfId="1914"/>
    <cellStyle name="Примечание 2 18" xfId="1915"/>
    <cellStyle name="Примечание 2 19" xfId="1916"/>
    <cellStyle name="Примечание 2 2" xfId="1917"/>
    <cellStyle name="Примечание 2 20" xfId="1918"/>
    <cellStyle name="Примечание 2 21" xfId="1919"/>
    <cellStyle name="Примечание 2 22" xfId="1920"/>
    <cellStyle name="Примечание 2 23" xfId="1921"/>
    <cellStyle name="Примечание 2 24" xfId="1922"/>
    <cellStyle name="Примечание 2 25" xfId="1923"/>
    <cellStyle name="Примечание 2 26" xfId="1924"/>
    <cellStyle name="Примечание 2 27" xfId="1925"/>
    <cellStyle name="Примечание 2 28" xfId="1926"/>
    <cellStyle name="Примечание 2 29" xfId="1927"/>
    <cellStyle name="Примечание 2 3" xfId="1928"/>
    <cellStyle name="Примечание 2 30" xfId="1929"/>
    <cellStyle name="Примечание 2 31" xfId="1930"/>
    <cellStyle name="Примечание 2 32" xfId="1931"/>
    <cellStyle name="Примечание 2 33" xfId="1932"/>
    <cellStyle name="Примечание 2 34" xfId="1933"/>
    <cellStyle name="Примечание 2 35" xfId="1934"/>
    <cellStyle name="Примечание 2 36" xfId="1935"/>
    <cellStyle name="Примечание 2 37" xfId="1936"/>
    <cellStyle name="Примечание 2 38" xfId="1937"/>
    <cellStyle name="Примечание 2 39" xfId="1938"/>
    <cellStyle name="Примечание 2 4" xfId="1939"/>
    <cellStyle name="Примечание 2 40" xfId="1940"/>
    <cellStyle name="Примечание 2 41" xfId="1941"/>
    <cellStyle name="Примечание 2 42" xfId="1942"/>
    <cellStyle name="Примечание 2 43" xfId="1943"/>
    <cellStyle name="Примечание 2 44" xfId="1944"/>
    <cellStyle name="Примечание 2 45" xfId="1945"/>
    <cellStyle name="Примечание 2 46" xfId="1946"/>
    <cellStyle name="Примечание 2 47" xfId="1947"/>
    <cellStyle name="Примечание 2 48" xfId="1948"/>
    <cellStyle name="Примечание 2 49" xfId="1949"/>
    <cellStyle name="Примечание 2 5" xfId="1950"/>
    <cellStyle name="Примечание 2 50" xfId="1951"/>
    <cellStyle name="Примечание 2 51" xfId="1952"/>
    <cellStyle name="Примечание 2 52" xfId="1953"/>
    <cellStyle name="Примечание 2 53" xfId="1954"/>
    <cellStyle name="Примечание 2 54" xfId="1955"/>
    <cellStyle name="Примечание 2 55" xfId="1956"/>
    <cellStyle name="Примечание 2 56" xfId="1957"/>
    <cellStyle name="Примечание 2 57" xfId="1958"/>
    <cellStyle name="Примечание 2 58" xfId="1959"/>
    <cellStyle name="Примечание 2 59" xfId="1960"/>
    <cellStyle name="Примечание 2 6" xfId="1961"/>
    <cellStyle name="Примечание 2 60" xfId="1962"/>
    <cellStyle name="Примечание 2 61" xfId="1963"/>
    <cellStyle name="Примечание 2 62" xfId="1964"/>
    <cellStyle name="Примечание 2 63" xfId="1965"/>
    <cellStyle name="Примечание 2 64" xfId="1966"/>
    <cellStyle name="Примечание 2 65" xfId="1967"/>
    <cellStyle name="Примечание 2 66" xfId="1968"/>
    <cellStyle name="Примечание 2 67" xfId="1969"/>
    <cellStyle name="Примечание 2 68" xfId="1970"/>
    <cellStyle name="Примечание 2 69" xfId="1971"/>
    <cellStyle name="Примечание 2 7" xfId="1972"/>
    <cellStyle name="Примечание 2 70" xfId="1973"/>
    <cellStyle name="Примечание 2 71" xfId="1974"/>
    <cellStyle name="Примечание 2 8" xfId="1975"/>
    <cellStyle name="Примечание 2 9" xfId="1976"/>
    <cellStyle name="Примечание 20" xfId="1977"/>
    <cellStyle name="Примечание 21" xfId="1978"/>
    <cellStyle name="Примечание 22" xfId="1979"/>
    <cellStyle name="Примечание 23" xfId="1980"/>
    <cellStyle name="Примечание 24" xfId="1981"/>
    <cellStyle name="Примечание 25" xfId="1982"/>
    <cellStyle name="Примечание 26" xfId="1983"/>
    <cellStyle name="Примечание 27" xfId="1984"/>
    <cellStyle name="Примечание 28" xfId="1985"/>
    <cellStyle name="Примечание 29" xfId="1986"/>
    <cellStyle name="Примечание 29 2" xfId="1987"/>
    <cellStyle name="Примечание 29 3" xfId="1988"/>
    <cellStyle name="Примечание 29 4" xfId="1989"/>
    <cellStyle name="Примечание 3" xfId="1990"/>
    <cellStyle name="Примечание 30" xfId="1991"/>
    <cellStyle name="Примечание 30 2" xfId="1992"/>
    <cellStyle name="Примечание 31" xfId="1993"/>
    <cellStyle name="Примечание 31 2" xfId="1994"/>
    <cellStyle name="Примечание 32" xfId="1995"/>
    <cellStyle name="Примечание 33" xfId="1996"/>
    <cellStyle name="Примечание 34" xfId="1997"/>
    <cellStyle name="Примечание 34 2" xfId="1998"/>
    <cellStyle name="Примечание 35" xfId="1999"/>
    <cellStyle name="Примечание 35 2" xfId="2000"/>
    <cellStyle name="Примечание 36" xfId="2001"/>
    <cellStyle name="Примечание 36 2" xfId="2002"/>
    <cellStyle name="Примечание 37" xfId="2003"/>
    <cellStyle name="Примечание 38" xfId="2004"/>
    <cellStyle name="Примечание 39" xfId="2005"/>
    <cellStyle name="Примечание 4" xfId="2006"/>
    <cellStyle name="Примечание 40" xfId="2007"/>
    <cellStyle name="Примечание 41" xfId="2008"/>
    <cellStyle name="Примечание 42" xfId="2009"/>
    <cellStyle name="Примечание 42 2" xfId="2010"/>
    <cellStyle name="Примечание 43" xfId="2011"/>
    <cellStyle name="Примечание 44" xfId="2012"/>
    <cellStyle name="Примечание 45" xfId="2013"/>
    <cellStyle name="Примечание 46" xfId="2014"/>
    <cellStyle name="Примечание 47" xfId="2015"/>
    <cellStyle name="Примечание 48" xfId="2016"/>
    <cellStyle name="Примечание 48 2" xfId="2017"/>
    <cellStyle name="Примечание 48 3" xfId="2018"/>
    <cellStyle name="Примечание 48 4" xfId="2019"/>
    <cellStyle name="Примечание 49" xfId="2020"/>
    <cellStyle name="Примечание 49 2" xfId="2021"/>
    <cellStyle name="Примечание 49 3" xfId="2022"/>
    <cellStyle name="Примечание 49 4" xfId="2023"/>
    <cellStyle name="Примечание 5" xfId="2024"/>
    <cellStyle name="Примечание 50" xfId="2025"/>
    <cellStyle name="Примечание 50 2" xfId="2026"/>
    <cellStyle name="Примечание 51" xfId="2027"/>
    <cellStyle name="Примечание 51 2" xfId="2028"/>
    <cellStyle name="Примечание 52" xfId="2029"/>
    <cellStyle name="Примечание 53" xfId="2030"/>
    <cellStyle name="Примечание 54" xfId="2031"/>
    <cellStyle name="Примечание 55" xfId="2032"/>
    <cellStyle name="Примечание 56" xfId="2033"/>
    <cellStyle name="Примечание 57" xfId="2034"/>
    <cellStyle name="Примечание 58" xfId="2035"/>
    <cellStyle name="Примечание 59" xfId="2036"/>
    <cellStyle name="Примечание 6" xfId="2037"/>
    <cellStyle name="Примечание 60" xfId="2038"/>
    <cellStyle name="Примечание 61" xfId="2039"/>
    <cellStyle name="Примечание 62" xfId="2040"/>
    <cellStyle name="Примечание 63" xfId="2041"/>
    <cellStyle name="Примечание 64" xfId="2042"/>
    <cellStyle name="Примечание 65" xfId="2043"/>
    <cellStyle name="Примечание 66" xfId="2044"/>
    <cellStyle name="Примечание 67" xfId="2045"/>
    <cellStyle name="Примечание 7" xfId="2046"/>
    <cellStyle name="Примечание 8" xfId="2047"/>
    <cellStyle name="Примечание 9" xfId="2048"/>
    <cellStyle name="Percent" xfId="2049"/>
    <cellStyle name="Связанная ячейка" xfId="2050"/>
    <cellStyle name="Текст предупреждения" xfId="2051"/>
    <cellStyle name="Comma" xfId="2052"/>
    <cellStyle name="Comma [0]" xfId="2053"/>
    <cellStyle name="Хороший" xfId="20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91;&#1083;.%20&#1064;&#1082;&#1072;&#1090;&#1086;&#1074;&#1072;,%20&#1076;.%204%20%2001.01.2020-31.03.2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82;&#1086;&#1085;&#1086;&#1084;.%20&#1051;&#1072;&#1088;&#1080;&#1089;&#1072;\&#1055;&#1058;&#1054;\&#1058;&#1072;&#1088;&#1080;&#1092;&#1099;\&#1064;&#1082;&#1072;&#1090;&#1086;&#1074;&#1072;,%20&#1076;.4%20-%20&#1089;%2001.04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43">
          <cell r="FF43">
            <v>0.127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5">
          <cell r="FF125">
            <v>178115.41860000003</v>
          </cell>
        </row>
      </sheetData>
      <sheetData sheetId="12">
        <row r="4">
          <cell r="F4">
            <v>8903.11</v>
          </cell>
        </row>
        <row r="5">
          <cell r="E5">
            <v>0.018</v>
          </cell>
        </row>
        <row r="6">
          <cell r="E6">
            <v>0.009</v>
          </cell>
        </row>
        <row r="7">
          <cell r="E7">
            <v>0.065</v>
          </cell>
        </row>
        <row r="8">
          <cell r="E8">
            <v>0.072</v>
          </cell>
        </row>
        <row r="9">
          <cell r="E9">
            <v>0.144</v>
          </cell>
        </row>
        <row r="10">
          <cell r="E10">
            <v>0.06</v>
          </cell>
        </row>
        <row r="12">
          <cell r="E12">
            <v>0.24</v>
          </cell>
        </row>
        <row r="25">
          <cell r="E25">
            <v>0.008</v>
          </cell>
        </row>
        <row r="26">
          <cell r="E26">
            <v>0.159</v>
          </cell>
        </row>
        <row r="27">
          <cell r="E27">
            <v>0.253</v>
          </cell>
        </row>
        <row r="31">
          <cell r="E31">
            <v>0.096</v>
          </cell>
        </row>
        <row r="32">
          <cell r="E32">
            <v>0.049</v>
          </cell>
        </row>
        <row r="33">
          <cell r="E33">
            <v>0.031</v>
          </cell>
        </row>
        <row r="34">
          <cell r="E34">
            <v>0.025</v>
          </cell>
        </row>
        <row r="35">
          <cell r="E35">
            <v>0.355</v>
          </cell>
        </row>
        <row r="36">
          <cell r="E36">
            <v>1.757</v>
          </cell>
        </row>
        <row r="37">
          <cell r="E37">
            <v>0.006</v>
          </cell>
        </row>
        <row r="40">
          <cell r="E40">
            <v>0.007</v>
          </cell>
        </row>
        <row r="41">
          <cell r="E41">
            <v>0.277</v>
          </cell>
        </row>
        <row r="42">
          <cell r="E42">
            <v>0.074</v>
          </cell>
        </row>
        <row r="45">
          <cell r="E45">
            <v>0.37</v>
          </cell>
        </row>
        <row r="47">
          <cell r="E47">
            <v>0.058</v>
          </cell>
        </row>
        <row r="48">
          <cell r="E48">
            <v>0.954</v>
          </cell>
        </row>
        <row r="51">
          <cell r="E51">
            <v>0.221</v>
          </cell>
        </row>
        <row r="53">
          <cell r="E53">
            <v>2.556</v>
          </cell>
        </row>
        <row r="56">
          <cell r="E56">
            <v>0.036</v>
          </cell>
        </row>
        <row r="57">
          <cell r="E57">
            <v>0.047</v>
          </cell>
        </row>
        <row r="59">
          <cell r="E59">
            <v>0.88</v>
          </cell>
        </row>
        <row r="60">
          <cell r="E60">
            <v>0.678</v>
          </cell>
        </row>
        <row r="66">
          <cell r="E66">
            <v>0.163</v>
          </cell>
        </row>
        <row r="69">
          <cell r="E69">
            <v>0.016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2579.24</v>
          </cell>
        </row>
        <row r="24">
          <cell r="D24">
            <v>-182476.29036918972</v>
          </cell>
        </row>
        <row r="25">
          <cell r="D25">
            <v>201551.13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4">
          <cell r="F4">
            <v>8903.11</v>
          </cell>
        </row>
        <row r="52">
          <cell r="E52">
            <v>0.726</v>
          </cell>
        </row>
        <row r="97">
          <cell r="E97">
            <v>662097.58137</v>
          </cell>
        </row>
        <row r="98">
          <cell r="E98">
            <v>407771.3411100004</v>
          </cell>
        </row>
        <row r="99">
          <cell r="E99">
            <v>229005.79542000004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Шкат,4 в договор"/>
      <sheetName val="Лист1"/>
    </sheetNames>
    <sheetDataSet>
      <sheetData sheetId="0">
        <row r="122">
          <cell r="F122">
            <v>0.01</v>
          </cell>
        </row>
        <row r="123">
          <cell r="F123">
            <v>0.19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0"/>
  <sheetViews>
    <sheetView tabSelected="1" view="pageBreakPreview" zoomScaleSheetLayoutView="100" zoomScalePageLayoutView="0" workbookViewId="0" topLeftCell="A1">
      <selection activeCell="T4" sqref="T4"/>
    </sheetView>
  </sheetViews>
  <sheetFormatPr defaultColWidth="9.140625" defaultRowHeight="15"/>
  <cols>
    <col min="1" max="1" width="9.140625" style="14" customWidth="1"/>
    <col min="2" max="2" width="62.421875" style="20" customWidth="1"/>
    <col min="3" max="3" width="24.28125" style="20" customWidth="1"/>
    <col min="4" max="4" width="62.7109375" style="20" customWidth="1"/>
    <col min="5" max="5" width="18.7109375" style="2" hidden="1" customWidth="1"/>
    <col min="6" max="6" width="13.8515625" style="20" hidden="1" customWidth="1"/>
    <col min="7" max="7" width="18.7109375" style="2" hidden="1" customWidth="1"/>
    <col min="8" max="8" width="23.8515625" style="20" hidden="1" customWidth="1"/>
    <col min="9" max="12" width="9.140625" style="20" hidden="1" customWidth="1"/>
    <col min="13" max="22" width="9.140625" style="20" customWidth="1"/>
    <col min="23" max="16384" width="9.140625" style="3" customWidth="1"/>
  </cols>
  <sheetData>
    <row r="1" spans="5:7" ht="15.75">
      <c r="E1" s="2" t="s">
        <v>109</v>
      </c>
      <c r="G1" s="2" t="s">
        <v>109</v>
      </c>
    </row>
    <row r="2" spans="1:22" s="6" customFormat="1" ht="33.75" customHeight="1">
      <c r="A2" s="25" t="s">
        <v>136</v>
      </c>
      <c r="B2" s="25"/>
      <c r="C2" s="25"/>
      <c r="D2" s="25"/>
      <c r="E2" s="2">
        <v>8903.1</v>
      </c>
      <c r="F2" s="5"/>
      <c r="G2" s="2">
        <v>8903.1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15.75">
      <c r="G3" s="2" t="s">
        <v>118</v>
      </c>
    </row>
    <row r="4" spans="1:4" ht="15.75">
      <c r="A4" s="7" t="s">
        <v>18</v>
      </c>
      <c r="B4" s="1" t="s">
        <v>19</v>
      </c>
      <c r="C4" s="1" t="s">
        <v>20</v>
      </c>
      <c r="D4" s="1" t="s">
        <v>21</v>
      </c>
    </row>
    <row r="5" spans="1:4" ht="15.75">
      <c r="A5" s="7" t="s">
        <v>24</v>
      </c>
      <c r="B5" s="1" t="s">
        <v>22</v>
      </c>
      <c r="C5" s="1" t="s">
        <v>23</v>
      </c>
      <c r="D5" s="1" t="s">
        <v>137</v>
      </c>
    </row>
    <row r="6" spans="1:4" ht="15.75">
      <c r="A6" s="7" t="s">
        <v>25</v>
      </c>
      <c r="B6" s="1" t="s">
        <v>26</v>
      </c>
      <c r="C6" s="1" t="s">
        <v>23</v>
      </c>
      <c r="D6" s="1" t="s">
        <v>138</v>
      </c>
    </row>
    <row r="7" spans="1:4" ht="15.75">
      <c r="A7" s="7" t="s">
        <v>12</v>
      </c>
      <c r="B7" s="1" t="s">
        <v>27</v>
      </c>
      <c r="C7" s="1" t="s">
        <v>23</v>
      </c>
      <c r="D7" s="1" t="s">
        <v>139</v>
      </c>
    </row>
    <row r="8" spans="1:4" ht="42.75" customHeight="1">
      <c r="A8" s="24" t="s">
        <v>57</v>
      </c>
      <c r="B8" s="24"/>
      <c r="C8" s="24"/>
      <c r="D8" s="24"/>
    </row>
    <row r="9" spans="1:4" ht="15.75">
      <c r="A9" s="7" t="s">
        <v>13</v>
      </c>
      <c r="B9" s="1" t="s">
        <v>28</v>
      </c>
      <c r="C9" s="1" t="s">
        <v>29</v>
      </c>
      <c r="D9" s="8">
        <f>'[3]по форме'!$D$23</f>
        <v>2579.24</v>
      </c>
    </row>
    <row r="10" spans="1:4" ht="15.75">
      <c r="A10" s="7" t="s">
        <v>14</v>
      </c>
      <c r="B10" s="1" t="s">
        <v>30</v>
      </c>
      <c r="C10" s="1" t="s">
        <v>29</v>
      </c>
      <c r="D10" s="8">
        <f>'[3]по форме'!$D$24</f>
        <v>-182476.29036918972</v>
      </c>
    </row>
    <row r="11" spans="1:4" ht="15.75">
      <c r="A11" s="7" t="s">
        <v>31</v>
      </c>
      <c r="B11" s="1" t="s">
        <v>32</v>
      </c>
      <c r="C11" s="1" t="s">
        <v>29</v>
      </c>
      <c r="D11" s="8">
        <f>'[3]по форме'!$D$25</f>
        <v>201551.13</v>
      </c>
    </row>
    <row r="12" spans="1:4" ht="31.5">
      <c r="A12" s="7" t="s">
        <v>33</v>
      </c>
      <c r="B12" s="1" t="s">
        <v>34</v>
      </c>
      <c r="C12" s="1" t="s">
        <v>29</v>
      </c>
      <c r="D12" s="8">
        <f>D13+D14+D15</f>
        <v>1298874.7179000005</v>
      </c>
    </row>
    <row r="13" spans="1:4" ht="15.75">
      <c r="A13" s="7" t="s">
        <v>49</v>
      </c>
      <c r="B13" s="15" t="s">
        <v>35</v>
      </c>
      <c r="C13" s="1" t="s">
        <v>29</v>
      </c>
      <c r="D13" s="8">
        <f>'[4]Шкатова, 4 с 01.06.18'!$E$98</f>
        <v>407771.3411100004</v>
      </c>
    </row>
    <row r="14" spans="1:4" ht="15.75">
      <c r="A14" s="7" t="s">
        <v>50</v>
      </c>
      <c r="B14" s="15" t="s">
        <v>36</v>
      </c>
      <c r="C14" s="1" t="s">
        <v>29</v>
      </c>
      <c r="D14" s="8">
        <f>'[4]Шкатова, 4 с 01.06.18'!$E$97</f>
        <v>662097.58137</v>
      </c>
    </row>
    <row r="15" spans="1:4" ht="15.75">
      <c r="A15" s="7" t="s">
        <v>114</v>
      </c>
      <c r="B15" s="16" t="s">
        <v>115</v>
      </c>
      <c r="C15" s="1" t="s">
        <v>29</v>
      </c>
      <c r="D15" s="8">
        <f>'[4]Шкатова, 4 с 01.06.18'!$E$99</f>
        <v>229005.79542000004</v>
      </c>
    </row>
    <row r="16" spans="1:5" ht="15.75">
      <c r="A16" s="15" t="s">
        <v>37</v>
      </c>
      <c r="B16" s="15" t="s">
        <v>38</v>
      </c>
      <c r="C16" s="15" t="s">
        <v>29</v>
      </c>
      <c r="D16" s="17">
        <f>D17</f>
        <v>1091274.2279000005</v>
      </c>
      <c r="E16" s="2">
        <v>1710699.81</v>
      </c>
    </row>
    <row r="17" spans="1:4" ht="31.5">
      <c r="A17" s="15" t="s">
        <v>15</v>
      </c>
      <c r="B17" s="15" t="s">
        <v>51</v>
      </c>
      <c r="C17" s="15" t="s">
        <v>29</v>
      </c>
      <c r="D17" s="17">
        <f>D12-D25+D212+D228</f>
        <v>1091274.2279000005</v>
      </c>
    </row>
    <row r="18" spans="1:4" ht="31.5">
      <c r="A18" s="15" t="s">
        <v>39</v>
      </c>
      <c r="B18" s="15" t="s">
        <v>52</v>
      </c>
      <c r="C18" s="15" t="s">
        <v>29</v>
      </c>
      <c r="D18" s="17">
        <v>0</v>
      </c>
    </row>
    <row r="19" spans="1:4" ht="15.75">
      <c r="A19" s="15" t="s">
        <v>16</v>
      </c>
      <c r="B19" s="15" t="s">
        <v>40</v>
      </c>
      <c r="C19" s="15" t="s">
        <v>29</v>
      </c>
      <c r="D19" s="17">
        <v>0</v>
      </c>
    </row>
    <row r="20" spans="1:4" ht="15.75">
      <c r="A20" s="15" t="s">
        <v>17</v>
      </c>
      <c r="B20" s="15" t="s">
        <v>41</v>
      </c>
      <c r="C20" s="15" t="s">
        <v>29</v>
      </c>
      <c r="D20" s="17">
        <v>0</v>
      </c>
    </row>
    <row r="21" spans="1:4" ht="15.75">
      <c r="A21" s="15" t="s">
        <v>42</v>
      </c>
      <c r="B21" s="15" t="s">
        <v>43</v>
      </c>
      <c r="C21" s="15" t="s">
        <v>29</v>
      </c>
      <c r="D21" s="17">
        <v>0</v>
      </c>
    </row>
    <row r="22" spans="1:4" ht="15.75">
      <c r="A22" s="15" t="s">
        <v>44</v>
      </c>
      <c r="B22" s="15" t="s">
        <v>45</v>
      </c>
      <c r="C22" s="15" t="s">
        <v>29</v>
      </c>
      <c r="D22" s="17">
        <f>D16+D10+D9</f>
        <v>911377.1775308108</v>
      </c>
    </row>
    <row r="23" spans="1:4" ht="15.75">
      <c r="A23" s="15" t="s">
        <v>46</v>
      </c>
      <c r="B23" s="15" t="s">
        <v>53</v>
      </c>
      <c r="C23" s="15" t="s">
        <v>29</v>
      </c>
      <c r="D23" s="17">
        <v>1946.02</v>
      </c>
    </row>
    <row r="24" spans="1:4" ht="15.75">
      <c r="A24" s="15" t="s">
        <v>47</v>
      </c>
      <c r="B24" s="15" t="s">
        <v>54</v>
      </c>
      <c r="C24" s="15" t="s">
        <v>29</v>
      </c>
      <c r="D24" s="17">
        <f>D22-D207</f>
        <v>-322029.0549961432</v>
      </c>
    </row>
    <row r="25" spans="1:4" ht="15.75">
      <c r="A25" s="15" t="s">
        <v>48</v>
      </c>
      <c r="B25" s="15" t="s">
        <v>55</v>
      </c>
      <c r="C25" s="15" t="s">
        <v>29</v>
      </c>
      <c r="D25" s="17">
        <v>229875.49</v>
      </c>
    </row>
    <row r="26" spans="1:4" ht="35.25" customHeight="1">
      <c r="A26" s="24" t="s">
        <v>56</v>
      </c>
      <c r="B26" s="24"/>
      <c r="C26" s="24"/>
      <c r="D26" s="24"/>
    </row>
    <row r="27" spans="1:22" s="6" customFormat="1" ht="31.5">
      <c r="A27" s="21" t="s">
        <v>67</v>
      </c>
      <c r="B27" s="4" t="s">
        <v>58</v>
      </c>
      <c r="C27" s="4" t="s">
        <v>23</v>
      </c>
      <c r="D27" s="4" t="s">
        <v>0</v>
      </c>
      <c r="E27" s="2"/>
      <c r="F27" s="5"/>
      <c r="G27" s="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7" ht="15.75">
      <c r="A28" s="7" t="s">
        <v>63</v>
      </c>
      <c r="B28" s="1" t="s">
        <v>59</v>
      </c>
      <c r="C28" s="1" t="s">
        <v>29</v>
      </c>
      <c r="D28" s="8">
        <f>E28</f>
        <v>71313.91</v>
      </c>
      <c r="E28" s="2">
        <v>71313.91</v>
      </c>
      <c r="F28" s="20">
        <f>'[2]Шкатова, 4 с 01.06.18'!$E$59*7*'[2]Шкатова, 4 с 01.06.18'!$F$4</f>
        <v>54843.157600000006</v>
      </c>
      <c r="G28" s="2">
        <v>94551.03</v>
      </c>
    </row>
    <row r="29" spans="1:4" ht="31.5">
      <c r="A29" s="7" t="s">
        <v>64</v>
      </c>
      <c r="B29" s="1" t="s">
        <v>60</v>
      </c>
      <c r="C29" s="1" t="s">
        <v>23</v>
      </c>
      <c r="D29" s="1" t="s">
        <v>113</v>
      </c>
    </row>
    <row r="30" spans="1:4" ht="15.75">
      <c r="A30" s="7" t="s">
        <v>65</v>
      </c>
      <c r="B30" s="1" t="s">
        <v>61</v>
      </c>
      <c r="C30" s="1" t="s">
        <v>23</v>
      </c>
      <c r="D30" s="1" t="s">
        <v>1</v>
      </c>
    </row>
    <row r="31" spans="1:4" ht="15.75">
      <c r="A31" s="7" t="s">
        <v>66</v>
      </c>
      <c r="B31" s="1" t="s">
        <v>20</v>
      </c>
      <c r="C31" s="1" t="s">
        <v>23</v>
      </c>
      <c r="D31" s="1" t="s">
        <v>2</v>
      </c>
    </row>
    <row r="32" spans="1:4" ht="15.75">
      <c r="A32" s="7" t="s">
        <v>68</v>
      </c>
      <c r="B32" s="1" t="s">
        <v>62</v>
      </c>
      <c r="C32" s="1" t="s">
        <v>29</v>
      </c>
      <c r="D32" s="26">
        <f>E28/E2</f>
        <v>8.01000887331379</v>
      </c>
    </row>
    <row r="33" spans="1:22" s="6" customFormat="1" ht="31.5">
      <c r="A33" s="21" t="s">
        <v>69</v>
      </c>
      <c r="B33" s="4" t="s">
        <v>58</v>
      </c>
      <c r="C33" s="4" t="s">
        <v>23</v>
      </c>
      <c r="D33" s="4" t="s">
        <v>3</v>
      </c>
      <c r="E33" s="2" t="s">
        <v>110</v>
      </c>
      <c r="F33" s="5"/>
      <c r="G33" s="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70</v>
      </c>
      <c r="B34" s="1" t="s">
        <v>59</v>
      </c>
      <c r="C34" s="1" t="s">
        <v>29</v>
      </c>
      <c r="D34" s="8">
        <f>E35+E39+E43+E47+E54</f>
        <v>236911.5</v>
      </c>
      <c r="F34" s="20">
        <f>F35+F39+F43+F47+F54</f>
        <v>121465.12972999999</v>
      </c>
    </row>
    <row r="35" spans="1:7" ht="63">
      <c r="A35" s="7" t="s">
        <v>180</v>
      </c>
      <c r="B35" s="1" t="s">
        <v>60</v>
      </c>
      <c r="C35" s="1" t="s">
        <v>23</v>
      </c>
      <c r="D35" s="1" t="s">
        <v>140</v>
      </c>
      <c r="E35" s="2">
        <v>203524.87</v>
      </c>
      <c r="F35" s="20">
        <f>'[2]Шкатова, 4 с 01.06.18'!$E$36*7*'[2]Шкатова, 4 с 01.06.18'!$F$4</f>
        <v>109499.34989</v>
      </c>
      <c r="G35" s="2">
        <v>187712.96</v>
      </c>
    </row>
    <row r="36" spans="1:4" ht="15.75">
      <c r="A36" s="7" t="s">
        <v>181</v>
      </c>
      <c r="B36" s="1" t="s">
        <v>61</v>
      </c>
      <c r="C36" s="1" t="s">
        <v>23</v>
      </c>
      <c r="D36" s="1" t="s">
        <v>141</v>
      </c>
    </row>
    <row r="37" spans="1:4" ht="15.75">
      <c r="A37" s="7" t="s">
        <v>182</v>
      </c>
      <c r="B37" s="1" t="s">
        <v>20</v>
      </c>
      <c r="C37" s="1" t="s">
        <v>23</v>
      </c>
      <c r="D37" s="1" t="s">
        <v>2</v>
      </c>
    </row>
    <row r="38" spans="1:4" ht="15.75">
      <c r="A38" s="7" t="s">
        <v>183</v>
      </c>
      <c r="B38" s="1" t="s">
        <v>62</v>
      </c>
      <c r="C38" s="1" t="s">
        <v>29</v>
      </c>
      <c r="D38" s="8">
        <f>E35/E2</f>
        <v>22.86000044928171</v>
      </c>
    </row>
    <row r="39" spans="1:7" ht="31.5">
      <c r="A39" s="7" t="s">
        <v>184</v>
      </c>
      <c r="B39" s="1" t="s">
        <v>60</v>
      </c>
      <c r="C39" s="1" t="s">
        <v>23</v>
      </c>
      <c r="D39" s="1" t="s">
        <v>142</v>
      </c>
      <c r="E39" s="2">
        <v>22702.91</v>
      </c>
      <c r="F39" s="20">
        <f>'[2]Шкатова, 4 с 01.06.18'!$E$66*7*'[2]Шкатова, 4 с 01.06.18'!$F$4</f>
        <v>10158.44851</v>
      </c>
      <c r="G39" s="2">
        <v>17414.46</v>
      </c>
    </row>
    <row r="40" spans="1:4" ht="15.75">
      <c r="A40" s="7" t="s">
        <v>185</v>
      </c>
      <c r="B40" s="1" t="s">
        <v>61</v>
      </c>
      <c r="C40" s="1" t="s">
        <v>23</v>
      </c>
      <c r="D40" s="1" t="s">
        <v>120</v>
      </c>
    </row>
    <row r="41" spans="1:4" ht="15.75">
      <c r="A41" s="7" t="s">
        <v>186</v>
      </c>
      <c r="B41" s="1" t="s">
        <v>20</v>
      </c>
      <c r="C41" s="1" t="s">
        <v>23</v>
      </c>
      <c r="D41" s="1" t="s">
        <v>2</v>
      </c>
    </row>
    <row r="42" spans="1:4" ht="15.75">
      <c r="A42" s="7" t="s">
        <v>187</v>
      </c>
      <c r="B42" s="1" t="s">
        <v>62</v>
      </c>
      <c r="C42" s="1" t="s">
        <v>29</v>
      </c>
      <c r="D42" s="8">
        <f>E39/E2</f>
        <v>2.5500005616021384</v>
      </c>
    </row>
    <row r="43" spans="1:7" ht="31.5">
      <c r="A43" s="7" t="s">
        <v>71</v>
      </c>
      <c r="B43" s="1" t="s">
        <v>60</v>
      </c>
      <c r="C43" s="1" t="s">
        <v>23</v>
      </c>
      <c r="D43" s="1" t="s">
        <v>133</v>
      </c>
      <c r="E43" s="2">
        <v>0</v>
      </c>
      <c r="F43" s="20">
        <f>'[2]Шкатова, 4 с 01.06.18'!$E$69*7*'[2]Шкатова, 4 с 01.06.18'!$F$4</f>
        <v>997.1483200000001</v>
      </c>
      <c r="G43" s="2">
        <v>1709.4</v>
      </c>
    </row>
    <row r="44" spans="1:4" ht="15.75">
      <c r="A44" s="7" t="s">
        <v>72</v>
      </c>
      <c r="B44" s="1" t="s">
        <v>61</v>
      </c>
      <c r="C44" s="1" t="s">
        <v>23</v>
      </c>
      <c r="D44" s="1" t="s">
        <v>4</v>
      </c>
    </row>
    <row r="45" spans="1:4" ht="15.75">
      <c r="A45" s="7" t="s">
        <v>73</v>
      </c>
      <c r="B45" s="1" t="s">
        <v>20</v>
      </c>
      <c r="C45" s="1" t="s">
        <v>23</v>
      </c>
      <c r="D45" s="1" t="s">
        <v>2</v>
      </c>
    </row>
    <row r="46" spans="1:4" ht="15.75">
      <c r="A46" s="7" t="s">
        <v>74</v>
      </c>
      <c r="B46" s="1" t="s">
        <v>62</v>
      </c>
      <c r="C46" s="1" t="s">
        <v>29</v>
      </c>
      <c r="D46" s="26">
        <f>E43/E2</f>
        <v>0</v>
      </c>
    </row>
    <row r="47" spans="1:7" ht="78.75">
      <c r="A47" s="7" t="s">
        <v>188</v>
      </c>
      <c r="B47" s="1" t="s">
        <v>60</v>
      </c>
      <c r="C47" s="1" t="s">
        <v>23</v>
      </c>
      <c r="D47" s="1" t="s">
        <v>143</v>
      </c>
      <c r="E47" s="2">
        <v>2136.74</v>
      </c>
      <c r="F47" s="20">
        <f>'[2]Шкатова, 4 с 01.06.18'!$E$37*7*'[2]Шкатова, 4 с 01.06.18'!$F$4</f>
        <v>373.93062000000003</v>
      </c>
      <c r="G47" s="2">
        <v>641.02</v>
      </c>
    </row>
    <row r="48" spans="1:4" ht="15.75">
      <c r="A48" s="7" t="s">
        <v>189</v>
      </c>
      <c r="B48" s="1" t="s">
        <v>61</v>
      </c>
      <c r="C48" s="1" t="s">
        <v>23</v>
      </c>
      <c r="D48" s="1" t="s">
        <v>8</v>
      </c>
    </row>
    <row r="49" spans="1:4" ht="15.75">
      <c r="A49" s="7" t="s">
        <v>190</v>
      </c>
      <c r="B49" s="1" t="s">
        <v>20</v>
      </c>
      <c r="C49" s="1" t="s">
        <v>23</v>
      </c>
      <c r="D49" s="1" t="s">
        <v>2</v>
      </c>
    </row>
    <row r="50" spans="1:4" ht="15.75">
      <c r="A50" s="7" t="s">
        <v>191</v>
      </c>
      <c r="B50" s="1" t="s">
        <v>62</v>
      </c>
      <c r="C50" s="1" t="s">
        <v>29</v>
      </c>
      <c r="D50" s="26">
        <f>E47/E2</f>
        <v>0.2399995507182891</v>
      </c>
    </row>
    <row r="51" spans="1:4" ht="31.5">
      <c r="A51" s="7" t="s">
        <v>192</v>
      </c>
      <c r="B51" s="1" t="s">
        <v>60</v>
      </c>
      <c r="C51" s="1" t="s">
        <v>23</v>
      </c>
      <c r="D51" s="26" t="s">
        <v>134</v>
      </c>
    </row>
    <row r="52" spans="1:4" ht="15.75">
      <c r="A52" s="7" t="s">
        <v>193</v>
      </c>
      <c r="B52" s="1" t="s">
        <v>61</v>
      </c>
      <c r="C52" s="1" t="s">
        <v>23</v>
      </c>
      <c r="D52" s="26" t="s">
        <v>75</v>
      </c>
    </row>
    <row r="53" spans="1:4" ht="15.75">
      <c r="A53" s="7" t="s">
        <v>194</v>
      </c>
      <c r="B53" s="1" t="s">
        <v>20</v>
      </c>
      <c r="C53" s="1" t="s">
        <v>23</v>
      </c>
      <c r="D53" s="26" t="s">
        <v>2</v>
      </c>
    </row>
    <row r="54" spans="1:7" ht="15.75">
      <c r="A54" s="7" t="s">
        <v>195</v>
      </c>
      <c r="B54" s="1" t="s">
        <v>62</v>
      </c>
      <c r="C54" s="1" t="s">
        <v>29</v>
      </c>
      <c r="D54" s="26">
        <f>E54/E2</f>
        <v>0.9600004492817108</v>
      </c>
      <c r="E54" s="2">
        <v>8546.98</v>
      </c>
      <c r="F54" s="20">
        <f>'[2]Шкатова, 4 с 01.06.18'!$E$40*7*'[2]Шкатова, 4 с 01.06.18'!$F$4</f>
        <v>436.25239000000005</v>
      </c>
      <c r="G54" s="2">
        <v>747.86</v>
      </c>
    </row>
    <row r="55" spans="1:4" ht="39.75" customHeight="1">
      <c r="A55" s="21" t="s">
        <v>196</v>
      </c>
      <c r="B55" s="4" t="s">
        <v>58</v>
      </c>
      <c r="C55" s="1"/>
      <c r="D55" s="4" t="s">
        <v>122</v>
      </c>
    </row>
    <row r="56" spans="1:4" ht="15.75">
      <c r="A56" s="7" t="s">
        <v>197</v>
      </c>
      <c r="B56" s="1" t="s">
        <v>59</v>
      </c>
      <c r="C56" s="1"/>
      <c r="D56" s="8">
        <f>E57</f>
        <v>62499.83</v>
      </c>
    </row>
    <row r="57" spans="1:7" ht="31.5">
      <c r="A57" s="7" t="s">
        <v>198</v>
      </c>
      <c r="B57" s="1" t="s">
        <v>60</v>
      </c>
      <c r="C57" s="1"/>
      <c r="D57" s="1" t="s">
        <v>123</v>
      </c>
      <c r="E57" s="2">
        <v>62499.83</v>
      </c>
      <c r="F57" s="20">
        <f>'[2]Шкатова, 4 с 01.06.18'!$E$60*7*'[2]Шкатова, 4 с 01.06.18'!$F$4</f>
        <v>42254.16006000001</v>
      </c>
      <c r="G57" s="2">
        <v>72435.62</v>
      </c>
    </row>
    <row r="58" spans="1:4" ht="15.75">
      <c r="A58" s="7" t="s">
        <v>199</v>
      </c>
      <c r="B58" s="1" t="s">
        <v>61</v>
      </c>
      <c r="C58" s="1"/>
      <c r="D58" s="1" t="s">
        <v>124</v>
      </c>
    </row>
    <row r="59" spans="1:4" ht="15.75">
      <c r="A59" s="7" t="s">
        <v>200</v>
      </c>
      <c r="B59" s="1" t="s">
        <v>20</v>
      </c>
      <c r="C59" s="1"/>
      <c r="D59" s="1" t="s">
        <v>2</v>
      </c>
    </row>
    <row r="60" spans="1:4" ht="15.75">
      <c r="A60" s="7" t="s">
        <v>201</v>
      </c>
      <c r="B60" s="1" t="s">
        <v>62</v>
      </c>
      <c r="C60" s="1"/>
      <c r="D60" s="26">
        <f>E57/E2</f>
        <v>7.020007637789084</v>
      </c>
    </row>
    <row r="61" spans="1:4" ht="27.75" customHeight="1">
      <c r="A61" s="21" t="s">
        <v>202</v>
      </c>
      <c r="B61" s="4" t="s">
        <v>58</v>
      </c>
      <c r="C61" s="4" t="s">
        <v>23</v>
      </c>
      <c r="D61" s="4" t="s">
        <v>125</v>
      </c>
    </row>
    <row r="62" spans="1:4" ht="15.75">
      <c r="A62" s="7" t="s">
        <v>203</v>
      </c>
      <c r="B62" s="1" t="s">
        <v>59</v>
      </c>
      <c r="C62" s="1" t="s">
        <v>29</v>
      </c>
      <c r="D62" s="8">
        <f>E63</f>
        <v>129807.34</v>
      </c>
    </row>
    <row r="63" spans="1:7" ht="31.5">
      <c r="A63" s="7" t="s">
        <v>204</v>
      </c>
      <c r="B63" s="1" t="s">
        <v>60</v>
      </c>
      <c r="C63" s="1" t="s">
        <v>23</v>
      </c>
      <c r="D63" s="1" t="s">
        <v>126</v>
      </c>
      <c r="E63" s="2">
        <v>129807.34</v>
      </c>
      <c r="F63" s="19">
        <f>'[2]ГУК 2019'!$FF$125</f>
        <v>178115.41860000003</v>
      </c>
      <c r="G63" s="2">
        <v>305340.72</v>
      </c>
    </row>
    <row r="64" spans="1:4" ht="15.75">
      <c r="A64" s="7" t="s">
        <v>205</v>
      </c>
      <c r="B64" s="1" t="s">
        <v>61</v>
      </c>
      <c r="C64" s="1" t="s">
        <v>23</v>
      </c>
      <c r="D64" s="1" t="s">
        <v>124</v>
      </c>
    </row>
    <row r="65" spans="1:4" ht="15.75">
      <c r="A65" s="7" t="s">
        <v>206</v>
      </c>
      <c r="B65" s="1" t="s">
        <v>20</v>
      </c>
      <c r="C65" s="1" t="s">
        <v>23</v>
      </c>
      <c r="D65" s="1" t="s">
        <v>2</v>
      </c>
    </row>
    <row r="66" spans="1:8" ht="15.75">
      <c r="A66" s="7" t="s">
        <v>207</v>
      </c>
      <c r="B66" s="1" t="s">
        <v>62</v>
      </c>
      <c r="C66" s="1" t="s">
        <v>29</v>
      </c>
      <c r="D66" s="26">
        <f>E63/E2</f>
        <v>14.580015949500735</v>
      </c>
      <c r="H66" s="20">
        <v>5128.19</v>
      </c>
    </row>
    <row r="67" spans="1:8" ht="31.5">
      <c r="A67" s="21" t="s">
        <v>208</v>
      </c>
      <c r="B67" s="4" t="s">
        <v>58</v>
      </c>
      <c r="C67" s="4" t="s">
        <v>23</v>
      </c>
      <c r="D67" s="4" t="s">
        <v>111</v>
      </c>
      <c r="H67" s="20">
        <v>150492.02</v>
      </c>
    </row>
    <row r="68" spans="1:8" ht="15.75">
      <c r="A68" s="7" t="s">
        <v>209</v>
      </c>
      <c r="B68" s="1" t="s">
        <v>59</v>
      </c>
      <c r="C68" s="1" t="s">
        <v>29</v>
      </c>
      <c r="D68" s="8">
        <f>E69</f>
        <v>150492.02</v>
      </c>
      <c r="H68" s="20">
        <v>13244</v>
      </c>
    </row>
    <row r="69" spans="1:8" ht="86.25" customHeight="1">
      <c r="A69" s="7" t="s">
        <v>253</v>
      </c>
      <c r="B69" s="1" t="s">
        <v>60</v>
      </c>
      <c r="C69" s="1" t="s">
        <v>23</v>
      </c>
      <c r="D69" s="1" t="s">
        <v>121</v>
      </c>
      <c r="E69" s="2">
        <v>150492.02</v>
      </c>
      <c r="F69" s="20">
        <v>4</v>
      </c>
      <c r="G69" s="2">
        <f>'[2]Шкатова, 4 с 01.06.18'!$E$53*7*'[2]Шкатова, 4 с 01.06.18'!$F$4</f>
        <v>159294.44412</v>
      </c>
      <c r="H69" s="2">
        <v>201922.56</v>
      </c>
    </row>
    <row r="70" spans="1:8" ht="15.75">
      <c r="A70" s="7" t="s">
        <v>254</v>
      </c>
      <c r="B70" s="1" t="s">
        <v>61</v>
      </c>
      <c r="C70" s="1" t="s">
        <v>23</v>
      </c>
      <c r="D70" s="1" t="s">
        <v>1</v>
      </c>
      <c r="H70" s="2"/>
    </row>
    <row r="71" spans="1:8" ht="15.75">
      <c r="A71" s="7" t="s">
        <v>255</v>
      </c>
      <c r="B71" s="1" t="s">
        <v>20</v>
      </c>
      <c r="C71" s="1" t="s">
        <v>23</v>
      </c>
      <c r="D71" s="1" t="s">
        <v>119</v>
      </c>
      <c r="H71" s="2"/>
    </row>
    <row r="72" spans="1:8" ht="15.75">
      <c r="A72" s="7" t="s">
        <v>256</v>
      </c>
      <c r="B72" s="1" t="s">
        <v>62</v>
      </c>
      <c r="C72" s="1" t="s">
        <v>29</v>
      </c>
      <c r="D72" s="8">
        <f>E69/F69</f>
        <v>37623.005</v>
      </c>
      <c r="H72" s="2"/>
    </row>
    <row r="73" spans="1:22" s="6" customFormat="1" ht="31.5">
      <c r="A73" s="21" t="s">
        <v>210</v>
      </c>
      <c r="B73" s="4" t="s">
        <v>58</v>
      </c>
      <c r="C73" s="4" t="s">
        <v>23</v>
      </c>
      <c r="D73" s="4" t="s">
        <v>11</v>
      </c>
      <c r="E73" s="2"/>
      <c r="F73" s="9"/>
      <c r="G73" s="2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4" ht="15.75">
      <c r="A74" s="7" t="s">
        <v>211</v>
      </c>
      <c r="B74" s="1" t="s">
        <v>59</v>
      </c>
      <c r="C74" s="1" t="s">
        <v>29</v>
      </c>
      <c r="D74" s="8">
        <f>E75+E79</f>
        <v>96111.77432000001</v>
      </c>
    </row>
    <row r="75" spans="1:8" ht="31.5">
      <c r="A75" s="7" t="s">
        <v>212</v>
      </c>
      <c r="B75" s="1" t="s">
        <v>60</v>
      </c>
      <c r="C75" s="1" t="s">
        <v>23</v>
      </c>
      <c r="D75" s="1" t="s">
        <v>112</v>
      </c>
      <c r="E75" s="2">
        <f>18547.88</f>
        <v>18547.88</v>
      </c>
      <c r="G75" s="2">
        <f>'[2]Шкатова, 4 с 01.06.18'!$E$51*7*'[2]Шкатова, 4 с 01.06.18'!$F$4</f>
        <v>13773.11117</v>
      </c>
      <c r="H75" s="2">
        <v>18871.27</v>
      </c>
    </row>
    <row r="76" spans="1:4" ht="15.75">
      <c r="A76" s="7" t="s">
        <v>213</v>
      </c>
      <c r="B76" s="1" t="s">
        <v>61</v>
      </c>
      <c r="C76" s="1" t="s">
        <v>23</v>
      </c>
      <c r="D76" s="1" t="s">
        <v>75</v>
      </c>
    </row>
    <row r="77" spans="1:4" ht="15.75">
      <c r="A77" s="7" t="s">
        <v>214</v>
      </c>
      <c r="B77" s="1" t="s">
        <v>20</v>
      </c>
      <c r="C77" s="1" t="s">
        <v>23</v>
      </c>
      <c r="D77" s="1" t="s">
        <v>2</v>
      </c>
    </row>
    <row r="78" spans="1:4" ht="15.75">
      <c r="A78" s="7" t="s">
        <v>215</v>
      </c>
      <c r="B78" s="1" t="s">
        <v>62</v>
      </c>
      <c r="C78" s="1" t="s">
        <v>29</v>
      </c>
      <c r="D78" s="26">
        <f>E75/E2</f>
        <v>2.083305814828543</v>
      </c>
    </row>
    <row r="79" spans="1:8" ht="31.5">
      <c r="A79" s="7" t="s">
        <v>216</v>
      </c>
      <c r="B79" s="1" t="s">
        <v>60</v>
      </c>
      <c r="C79" s="1" t="s">
        <v>23</v>
      </c>
      <c r="D79" s="26" t="s">
        <v>132</v>
      </c>
      <c r="E79" s="2">
        <f>G79</f>
        <v>77563.89432</v>
      </c>
      <c r="G79" s="20">
        <f>'[4]Шкатова, 4 с 01.06.18'!$E$52*12*'[4]Шкатова, 4 с 01.06.18'!$F$4</f>
        <v>77563.89432</v>
      </c>
      <c r="H79" s="2">
        <v>0</v>
      </c>
    </row>
    <row r="80" spans="1:4" ht="15.75">
      <c r="A80" s="7" t="s">
        <v>217</v>
      </c>
      <c r="B80" s="1" t="s">
        <v>61</v>
      </c>
      <c r="C80" s="1" t="s">
        <v>23</v>
      </c>
      <c r="D80" s="1" t="s">
        <v>75</v>
      </c>
    </row>
    <row r="81" spans="1:4" ht="15.75">
      <c r="A81" s="7" t="s">
        <v>218</v>
      </c>
      <c r="B81" s="1" t="s">
        <v>20</v>
      </c>
      <c r="C81" s="1" t="s">
        <v>23</v>
      </c>
      <c r="D81" s="1" t="s">
        <v>2</v>
      </c>
    </row>
    <row r="82" spans="1:4" ht="15.75">
      <c r="A82" s="7" t="s">
        <v>219</v>
      </c>
      <c r="B82" s="1" t="s">
        <v>62</v>
      </c>
      <c r="C82" s="1" t="s">
        <v>29</v>
      </c>
      <c r="D82" s="26">
        <f>E79/E2</f>
        <v>8.712009785355663</v>
      </c>
    </row>
    <row r="83" spans="1:22" s="6" customFormat="1" ht="47.25">
      <c r="A83" s="21" t="s">
        <v>220</v>
      </c>
      <c r="B83" s="4" t="s">
        <v>58</v>
      </c>
      <c r="C83" s="4" t="s">
        <v>23</v>
      </c>
      <c r="D83" s="4" t="s">
        <v>5</v>
      </c>
      <c r="E83" s="2"/>
      <c r="F83" s="1"/>
      <c r="G83" s="2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221</v>
      </c>
      <c r="B84" s="1" t="s">
        <v>59</v>
      </c>
      <c r="C84" s="1" t="s">
        <v>29</v>
      </c>
      <c r="D84" s="8">
        <f>E85+E89</f>
        <v>404.88</v>
      </c>
      <c r="F84" s="1"/>
    </row>
    <row r="85" spans="1:8" ht="31.5">
      <c r="A85" s="7" t="s">
        <v>257</v>
      </c>
      <c r="B85" s="1" t="s">
        <v>60</v>
      </c>
      <c r="C85" s="1" t="s">
        <v>23</v>
      </c>
      <c r="D85" s="1" t="s">
        <v>131</v>
      </c>
      <c r="E85" s="2">
        <v>0</v>
      </c>
      <c r="F85" s="23"/>
      <c r="G85" s="2">
        <f>'[2]Шкатова, 4 с 01.06.18'!$E$57*7*'[2]Шкатова, 4 с 01.06.18'!$F$4</f>
        <v>2929.1231900000002</v>
      </c>
      <c r="H85" s="2">
        <v>0</v>
      </c>
    </row>
    <row r="86" spans="1:8" ht="15.75">
      <c r="A86" s="7" t="s">
        <v>258</v>
      </c>
      <c r="B86" s="1" t="s">
        <v>61</v>
      </c>
      <c r="C86" s="1" t="s">
        <v>23</v>
      </c>
      <c r="D86" s="1" t="s">
        <v>129</v>
      </c>
      <c r="F86" s="23"/>
      <c r="H86" s="2"/>
    </row>
    <row r="87" spans="1:8" ht="15.75">
      <c r="A87" s="7" t="s">
        <v>259</v>
      </c>
      <c r="B87" s="1" t="s">
        <v>20</v>
      </c>
      <c r="C87" s="1" t="s">
        <v>23</v>
      </c>
      <c r="D87" s="1" t="s">
        <v>2</v>
      </c>
      <c r="H87" s="2"/>
    </row>
    <row r="88" spans="1:8" ht="15.75">
      <c r="A88" s="7" t="s">
        <v>260</v>
      </c>
      <c r="B88" s="1" t="s">
        <v>62</v>
      </c>
      <c r="C88" s="1" t="s">
        <v>29</v>
      </c>
      <c r="D88" s="26">
        <f>E85/E2</f>
        <v>0</v>
      </c>
      <c r="F88" s="1"/>
      <c r="H88" s="2"/>
    </row>
    <row r="89" spans="1:8" ht="31.5">
      <c r="A89" s="7" t="s">
        <v>261</v>
      </c>
      <c r="B89" s="1" t="s">
        <v>60</v>
      </c>
      <c r="C89" s="1" t="s">
        <v>23</v>
      </c>
      <c r="D89" s="1" t="s">
        <v>130</v>
      </c>
      <c r="E89" s="2">
        <v>404.88</v>
      </c>
      <c r="F89" s="1">
        <v>674.8</v>
      </c>
      <c r="G89" s="2">
        <f>'[2]Шкатова, 4 с 01.06.18'!$E$56*7*'[2]Шкатова, 4 с 01.06.18'!$F$4</f>
        <v>2243.58372</v>
      </c>
      <c r="H89" s="2">
        <v>364.39</v>
      </c>
    </row>
    <row r="90" spans="1:4" ht="15.75">
      <c r="A90" s="7" t="s">
        <v>262</v>
      </c>
      <c r="B90" s="1" t="s">
        <v>61</v>
      </c>
      <c r="C90" s="1" t="s">
        <v>23</v>
      </c>
      <c r="D90" s="1" t="s">
        <v>8</v>
      </c>
    </row>
    <row r="91" spans="1:4" ht="15.75">
      <c r="A91" s="7" t="s">
        <v>263</v>
      </c>
      <c r="B91" s="1" t="s">
        <v>20</v>
      </c>
      <c r="C91" s="1" t="s">
        <v>23</v>
      </c>
      <c r="D91" s="1" t="s">
        <v>2</v>
      </c>
    </row>
    <row r="92" spans="1:4" ht="15.75">
      <c r="A92" s="7" t="s">
        <v>264</v>
      </c>
      <c r="B92" s="1" t="s">
        <v>62</v>
      </c>
      <c r="C92" s="1" t="s">
        <v>29</v>
      </c>
      <c r="D92" s="26">
        <f>E89/F89</f>
        <v>0.6000000000000001</v>
      </c>
    </row>
    <row r="93" spans="1:22" s="6" customFormat="1" ht="63">
      <c r="A93" s="21" t="s">
        <v>76</v>
      </c>
      <c r="B93" s="4" t="s">
        <v>58</v>
      </c>
      <c r="C93" s="4" t="s">
        <v>23</v>
      </c>
      <c r="D93" s="4" t="s">
        <v>7</v>
      </c>
      <c r="E93" s="2"/>
      <c r="F93" s="20"/>
      <c r="G93" s="2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8" ht="15.75">
      <c r="A94" s="7" t="s">
        <v>222</v>
      </c>
      <c r="B94" s="1" t="s">
        <v>59</v>
      </c>
      <c r="C94" s="1" t="s">
        <v>29</v>
      </c>
      <c r="D94" s="8">
        <f>E95+E99+E103+E107+E111+E115+E119+E123+E127+E131+E135</f>
        <v>189301.37420695397</v>
      </c>
      <c r="F94" s="2" t="e">
        <f>F95+F99+F103+F107+F111+F115+F119+F123+F127+F131+#REF!+#REF!+#REF!</f>
        <v>#REF!</v>
      </c>
      <c r="G94" s="2" t="e">
        <f>G95+G99+G103+G107+G111+G115+G119+G123+G127+G131+#REF!+#REF!+#REF!</f>
        <v>#REF!</v>
      </c>
      <c r="H94" s="2"/>
    </row>
    <row r="95" spans="1:7" ht="47.25">
      <c r="A95" s="7" t="s">
        <v>223</v>
      </c>
      <c r="B95" s="1" t="s">
        <v>60</v>
      </c>
      <c r="C95" s="1" t="s">
        <v>23</v>
      </c>
      <c r="D95" s="1" t="s">
        <v>144</v>
      </c>
      <c r="E95" s="2">
        <v>4101.16993548387</v>
      </c>
      <c r="F95" s="2">
        <v>512.82</v>
      </c>
      <c r="G95" s="2">
        <f>'[2]Шкатова, 4 с 01.06.18'!$E$25*7*'[2]Шкатова, 4 с 01.06.18'!$F$4</f>
        <v>498.57416000000006</v>
      </c>
    </row>
    <row r="96" spans="1:6" ht="15.75">
      <c r="A96" s="7" t="s">
        <v>224</v>
      </c>
      <c r="B96" s="1" t="s">
        <v>61</v>
      </c>
      <c r="C96" s="1" t="s">
        <v>23</v>
      </c>
      <c r="D96" s="1" t="s">
        <v>141</v>
      </c>
      <c r="F96" s="2"/>
    </row>
    <row r="97" spans="1:6" ht="15.75">
      <c r="A97" s="7" t="s">
        <v>225</v>
      </c>
      <c r="B97" s="1" t="s">
        <v>20</v>
      </c>
      <c r="C97" s="1" t="s">
        <v>23</v>
      </c>
      <c r="D97" s="1" t="s">
        <v>2</v>
      </c>
      <c r="F97" s="2"/>
    </row>
    <row r="98" spans="1:6" ht="15.75">
      <c r="A98" s="7" t="s">
        <v>226</v>
      </c>
      <c r="B98" s="1" t="s">
        <v>62</v>
      </c>
      <c r="C98" s="1" t="s">
        <v>29</v>
      </c>
      <c r="D98" s="26">
        <f>E95/E2</f>
        <v>0.46064516129032246</v>
      </c>
      <c r="F98" s="2"/>
    </row>
    <row r="99" spans="1:7" ht="31.5">
      <c r="A99" s="7" t="s">
        <v>227</v>
      </c>
      <c r="B99" s="1" t="s">
        <v>60</v>
      </c>
      <c r="C99" s="1" t="s">
        <v>23</v>
      </c>
      <c r="D99" s="1" t="s">
        <v>145</v>
      </c>
      <c r="E99" s="2">
        <f>G99</f>
        <v>9909.16143</v>
      </c>
      <c r="F99" s="2">
        <v>7077.96</v>
      </c>
      <c r="G99" s="2">
        <f>'[2]Шкатова, 4 с 01.06.18'!$E$26*7*'[2]Шкатова, 4 с 01.06.18'!$F$4</f>
        <v>9909.16143</v>
      </c>
    </row>
    <row r="100" spans="1:6" ht="15.75">
      <c r="A100" s="7" t="s">
        <v>228</v>
      </c>
      <c r="B100" s="1" t="s">
        <v>61</v>
      </c>
      <c r="C100" s="1" t="s">
        <v>23</v>
      </c>
      <c r="D100" s="1" t="s">
        <v>146</v>
      </c>
      <c r="F100" s="2"/>
    </row>
    <row r="101" spans="1:6" ht="15.75">
      <c r="A101" s="7" t="s">
        <v>229</v>
      </c>
      <c r="B101" s="1" t="s">
        <v>20</v>
      </c>
      <c r="C101" s="1" t="s">
        <v>23</v>
      </c>
      <c r="D101" s="1" t="s">
        <v>2</v>
      </c>
      <c r="F101" s="2"/>
    </row>
    <row r="102" spans="1:6" ht="15.75">
      <c r="A102" s="7" t="s">
        <v>230</v>
      </c>
      <c r="B102" s="1" t="s">
        <v>62</v>
      </c>
      <c r="C102" s="1" t="s">
        <v>29</v>
      </c>
      <c r="D102" s="26">
        <f>E99/E2</f>
        <v>1.1130012501263604</v>
      </c>
      <c r="F102" s="2"/>
    </row>
    <row r="103" spans="1:7" ht="31.5">
      <c r="A103" s="7" t="s">
        <v>265</v>
      </c>
      <c r="B103" s="1" t="s">
        <v>60</v>
      </c>
      <c r="C103" s="1" t="s">
        <v>23</v>
      </c>
      <c r="D103" s="26" t="s">
        <v>147</v>
      </c>
      <c r="E103" s="2">
        <v>9256.926425806452</v>
      </c>
      <c r="F103" s="2">
        <v>15204.27</v>
      </c>
      <c r="G103" s="2">
        <f>'[2]Шкатова, 4 с 01.06.18'!$E$27*7*'[2]Шкатова, 4 с 01.06.18'!$F$4</f>
        <v>15767.40781</v>
      </c>
    </row>
    <row r="104" spans="1:6" ht="15.75">
      <c r="A104" s="7" t="s">
        <v>268</v>
      </c>
      <c r="B104" s="1" t="s">
        <v>61</v>
      </c>
      <c r="C104" s="1" t="s">
        <v>23</v>
      </c>
      <c r="D104" s="26" t="s">
        <v>148</v>
      </c>
      <c r="F104" s="2"/>
    </row>
    <row r="105" spans="1:6" ht="27" customHeight="1">
      <c r="A105" s="7" t="s">
        <v>266</v>
      </c>
      <c r="B105" s="1" t="s">
        <v>20</v>
      </c>
      <c r="C105" s="1" t="s">
        <v>23</v>
      </c>
      <c r="D105" s="1" t="s">
        <v>2</v>
      </c>
      <c r="F105" s="2"/>
    </row>
    <row r="106" spans="1:6" ht="15.75">
      <c r="A106" s="7" t="s">
        <v>267</v>
      </c>
      <c r="B106" s="1" t="s">
        <v>62</v>
      </c>
      <c r="C106" s="1" t="s">
        <v>29</v>
      </c>
      <c r="D106" s="26">
        <f>E103/E2</f>
        <v>1.039741935483871</v>
      </c>
      <c r="F106" s="2"/>
    </row>
    <row r="107" spans="1:7" ht="31.5">
      <c r="A107" s="7" t="s">
        <v>269</v>
      </c>
      <c r="B107" s="1" t="s">
        <v>60</v>
      </c>
      <c r="C107" s="1" t="s">
        <v>23</v>
      </c>
      <c r="D107" s="1" t="s">
        <v>149</v>
      </c>
      <c r="E107" s="2">
        <v>0</v>
      </c>
      <c r="F107" s="2"/>
      <c r="G107" s="2">
        <f>'[5]Шкат,4 в договор'!$F$122*12*E2</f>
        <v>1068.372</v>
      </c>
    </row>
    <row r="108" spans="1:6" ht="15.75">
      <c r="A108" s="7" t="s">
        <v>270</v>
      </c>
      <c r="B108" s="1" t="s">
        <v>61</v>
      </c>
      <c r="C108" s="1" t="s">
        <v>23</v>
      </c>
      <c r="D108" s="1" t="s">
        <v>6</v>
      </c>
      <c r="F108" s="2"/>
    </row>
    <row r="109" spans="1:6" ht="15.75">
      <c r="A109" s="7" t="s">
        <v>271</v>
      </c>
      <c r="B109" s="1" t="s">
        <v>20</v>
      </c>
      <c r="C109" s="1" t="s">
        <v>23</v>
      </c>
      <c r="D109" s="1" t="s">
        <v>2</v>
      </c>
      <c r="F109" s="2"/>
    </row>
    <row r="110" spans="1:6" ht="15.75">
      <c r="A110" s="7" t="s">
        <v>272</v>
      </c>
      <c r="B110" s="1" t="s">
        <v>62</v>
      </c>
      <c r="C110" s="1" t="s">
        <v>29</v>
      </c>
      <c r="D110" s="26">
        <f>E107/E2</f>
        <v>0</v>
      </c>
      <c r="F110" s="2"/>
    </row>
    <row r="111" spans="1:8" ht="31.5">
      <c r="A111" s="7" t="s">
        <v>273</v>
      </c>
      <c r="B111" s="1" t="s">
        <v>60</v>
      </c>
      <c r="C111" s="1" t="s">
        <v>23</v>
      </c>
      <c r="D111" s="26" t="s">
        <v>150</v>
      </c>
      <c r="E111" s="2">
        <v>0</v>
      </c>
      <c r="F111" s="2"/>
      <c r="G111" s="2">
        <f>'[5]Шкат,4 в договор'!$F$123*12*E2</f>
        <v>20299.068000000003</v>
      </c>
      <c r="H111" s="2">
        <v>3008.54</v>
      </c>
    </row>
    <row r="112" spans="1:6" ht="15.75">
      <c r="A112" s="7" t="s">
        <v>274</v>
      </c>
      <c r="B112" s="1" t="s">
        <v>61</v>
      </c>
      <c r="C112" s="1" t="s">
        <v>23</v>
      </c>
      <c r="D112" s="1" t="s">
        <v>6</v>
      </c>
      <c r="F112" s="2"/>
    </row>
    <row r="113" spans="1:6" ht="15.75">
      <c r="A113" s="7" t="s">
        <v>275</v>
      </c>
      <c r="B113" s="1" t="s">
        <v>20</v>
      </c>
      <c r="C113" s="1" t="s">
        <v>23</v>
      </c>
      <c r="D113" s="26" t="s">
        <v>2</v>
      </c>
      <c r="F113" s="2"/>
    </row>
    <row r="114" spans="1:6" ht="15.75">
      <c r="A114" s="7" t="s">
        <v>276</v>
      </c>
      <c r="B114" s="1" t="s">
        <v>62</v>
      </c>
      <c r="C114" s="1" t="s">
        <v>29</v>
      </c>
      <c r="D114" s="26">
        <f>E111/E2</f>
        <v>0</v>
      </c>
      <c r="F114" s="2"/>
    </row>
    <row r="115" spans="1:7" ht="31.5">
      <c r="A115" s="7" t="s">
        <v>277</v>
      </c>
      <c r="B115" s="1" t="s">
        <v>60</v>
      </c>
      <c r="C115" s="1" t="s">
        <v>23</v>
      </c>
      <c r="D115" s="26" t="s">
        <v>151</v>
      </c>
      <c r="E115" s="2">
        <v>114283.84474296779</v>
      </c>
      <c r="F115" s="2">
        <v>5336.65</v>
      </c>
      <c r="G115" s="2">
        <f>'[2]Шкатова, 4 с 01.06.18'!$E$31*7*'[2]Шкатова, 4 с 01.06.18'!$F$4</f>
        <v>5982.8899200000005</v>
      </c>
    </row>
    <row r="116" spans="1:6" ht="15.75">
      <c r="A116" s="7" t="s">
        <v>278</v>
      </c>
      <c r="B116" s="1" t="s">
        <v>61</v>
      </c>
      <c r="C116" s="1" t="s">
        <v>23</v>
      </c>
      <c r="D116" s="1" t="s">
        <v>152</v>
      </c>
      <c r="F116" s="2"/>
    </row>
    <row r="117" spans="1:6" ht="15.75">
      <c r="A117" s="7" t="s">
        <v>279</v>
      </c>
      <c r="B117" s="1" t="s">
        <v>20</v>
      </c>
      <c r="C117" s="1" t="s">
        <v>23</v>
      </c>
      <c r="D117" s="26" t="s">
        <v>2</v>
      </c>
      <c r="F117" s="2"/>
    </row>
    <row r="118" spans="1:6" ht="15.75">
      <c r="A118" s="7" t="s">
        <v>280</v>
      </c>
      <c r="B118" s="1" t="s">
        <v>62</v>
      </c>
      <c r="C118" s="1" t="s">
        <v>29</v>
      </c>
      <c r="D118" s="26">
        <f>E115/E2</f>
        <v>12.836410322580651</v>
      </c>
      <c r="F118" s="2"/>
    </row>
    <row r="119" spans="1:8" ht="31.5">
      <c r="A119" s="7" t="s">
        <v>281</v>
      </c>
      <c r="B119" s="1" t="s">
        <v>60</v>
      </c>
      <c r="C119" s="1" t="s">
        <v>23</v>
      </c>
      <c r="D119" s="26" t="s">
        <v>153</v>
      </c>
      <c r="E119" s="2">
        <v>9615.348000000002</v>
      </c>
      <c r="F119" s="2">
        <v>48462.54</v>
      </c>
      <c r="G119" s="2">
        <f>'[2]Шкатова, 4 с 01.06.18'!$E$35*7*'[2]Шкатова, 4 с 01.06.18'!$F$4</f>
        <v>22124.22835</v>
      </c>
      <c r="H119" s="2">
        <v>48462.54</v>
      </c>
    </row>
    <row r="120" spans="1:6" ht="15.75">
      <c r="A120" s="7" t="s">
        <v>282</v>
      </c>
      <c r="B120" s="1" t="s">
        <v>61</v>
      </c>
      <c r="C120" s="1" t="s">
        <v>23</v>
      </c>
      <c r="D120" s="26" t="s">
        <v>129</v>
      </c>
      <c r="F120" s="2"/>
    </row>
    <row r="121" spans="1:6" ht="15.75">
      <c r="A121" s="7" t="s">
        <v>283</v>
      </c>
      <c r="B121" s="1" t="s">
        <v>20</v>
      </c>
      <c r="C121" s="1" t="s">
        <v>23</v>
      </c>
      <c r="D121" s="1" t="s">
        <v>2</v>
      </c>
      <c r="F121" s="2"/>
    </row>
    <row r="122" spans="1:6" ht="15.75">
      <c r="A122" s="7" t="s">
        <v>284</v>
      </c>
      <c r="B122" s="1" t="s">
        <v>62</v>
      </c>
      <c r="C122" s="1" t="s">
        <v>29</v>
      </c>
      <c r="D122" s="26">
        <f>E119/E2</f>
        <v>1.08</v>
      </c>
      <c r="F122" s="2"/>
    </row>
    <row r="123" spans="1:8" ht="31.5">
      <c r="A123" s="7" t="s">
        <v>285</v>
      </c>
      <c r="B123" s="1" t="s">
        <v>60</v>
      </c>
      <c r="C123" s="1" t="s">
        <v>23</v>
      </c>
      <c r="D123" s="1" t="s">
        <v>127</v>
      </c>
      <c r="E123" s="2">
        <v>2827.85</v>
      </c>
      <c r="F123" s="2">
        <v>9218.28</v>
      </c>
      <c r="G123" s="2">
        <f>'[2]Шкатова, 4 с 01.06.18'!$E$32*7*'[2]Шкатова, 4 с 01.06.18'!$F$4</f>
        <v>3053.7667300000003</v>
      </c>
      <c r="H123" s="2">
        <v>9218.28</v>
      </c>
    </row>
    <row r="124" spans="1:6" ht="15.75">
      <c r="A124" s="7" t="s">
        <v>286</v>
      </c>
      <c r="B124" s="1" t="s">
        <v>61</v>
      </c>
      <c r="C124" s="1" t="s">
        <v>23</v>
      </c>
      <c r="D124" s="1" t="s">
        <v>128</v>
      </c>
      <c r="F124" s="2"/>
    </row>
    <row r="125" spans="1:6" ht="15.75">
      <c r="A125" s="7" t="s">
        <v>287</v>
      </c>
      <c r="B125" s="1" t="s">
        <v>20</v>
      </c>
      <c r="C125" s="1" t="s">
        <v>23</v>
      </c>
      <c r="D125" s="1" t="s">
        <v>2</v>
      </c>
      <c r="F125" s="2"/>
    </row>
    <row r="126" spans="1:6" ht="15.75">
      <c r="A126" s="7" t="s">
        <v>288</v>
      </c>
      <c r="B126" s="1" t="s">
        <v>62</v>
      </c>
      <c r="C126" s="1" t="s">
        <v>29</v>
      </c>
      <c r="D126" s="26">
        <f>E123/E2</f>
        <v>0.31762532151722433</v>
      </c>
      <c r="F126" s="2"/>
    </row>
    <row r="127" spans="1:8" ht="31.5">
      <c r="A127" s="7" t="s">
        <v>289</v>
      </c>
      <c r="B127" s="1" t="s">
        <v>60</v>
      </c>
      <c r="C127" s="1" t="s">
        <v>23</v>
      </c>
      <c r="D127" s="1" t="s">
        <v>154</v>
      </c>
      <c r="E127" s="2">
        <v>3282.905297695853</v>
      </c>
      <c r="F127" s="2">
        <v>4163.6</v>
      </c>
      <c r="G127" s="2">
        <f>'[2]Шкатова, 4 с 01.06.18'!$E$33*7*'[2]Шкатова, 4 с 01.06.18'!$F$4</f>
        <v>1931.97487</v>
      </c>
      <c r="H127" s="2">
        <v>4163.6</v>
      </c>
    </row>
    <row r="128" spans="1:6" ht="15.75">
      <c r="A128" s="7" t="s">
        <v>290</v>
      </c>
      <c r="B128" s="1" t="s">
        <v>61</v>
      </c>
      <c r="C128" s="1" t="s">
        <v>23</v>
      </c>
      <c r="D128" s="1" t="s">
        <v>146</v>
      </c>
      <c r="F128" s="2"/>
    </row>
    <row r="129" spans="1:6" ht="15.75">
      <c r="A129" s="7" t="s">
        <v>291</v>
      </c>
      <c r="B129" s="1" t="s">
        <v>20</v>
      </c>
      <c r="C129" s="1" t="s">
        <v>23</v>
      </c>
      <c r="D129" s="1" t="s">
        <v>2</v>
      </c>
      <c r="F129" s="2"/>
    </row>
    <row r="130" spans="1:6" ht="15.75">
      <c r="A130" s="7" t="s">
        <v>292</v>
      </c>
      <c r="B130" s="1" t="s">
        <v>62</v>
      </c>
      <c r="C130" s="1" t="s">
        <v>29</v>
      </c>
      <c r="D130" s="26">
        <f>E127/E2</f>
        <v>0.3687373271889401</v>
      </c>
      <c r="F130" s="2"/>
    </row>
    <row r="131" spans="1:8" ht="31.5">
      <c r="A131" s="7" t="s">
        <v>293</v>
      </c>
      <c r="B131" s="1" t="s">
        <v>60</v>
      </c>
      <c r="C131" s="1" t="s">
        <v>23</v>
      </c>
      <c r="D131" s="1" t="s">
        <v>155</v>
      </c>
      <c r="E131" s="2">
        <v>28846.044000000005</v>
      </c>
      <c r="F131" s="2">
        <v>2670.93</v>
      </c>
      <c r="G131" s="2">
        <f>'[2]Шкатова, 4 с 01.06.18'!$E$34*7*'[2]Шкатова, 4 с 01.06.18'!$F$4</f>
        <v>1558.0442500000001</v>
      </c>
      <c r="H131" s="2">
        <v>2670.93</v>
      </c>
    </row>
    <row r="132" spans="1:6" ht="15.75">
      <c r="A132" s="7" t="s">
        <v>294</v>
      </c>
      <c r="B132" s="1" t="s">
        <v>61</v>
      </c>
      <c r="C132" s="1" t="s">
        <v>23</v>
      </c>
      <c r="D132" s="1" t="s">
        <v>8</v>
      </c>
      <c r="F132" s="2"/>
    </row>
    <row r="133" spans="1:6" ht="15.75">
      <c r="A133" s="7" t="s">
        <v>295</v>
      </c>
      <c r="B133" s="1" t="s">
        <v>20</v>
      </c>
      <c r="C133" s="1" t="s">
        <v>23</v>
      </c>
      <c r="D133" s="1" t="s">
        <v>2</v>
      </c>
      <c r="F133" s="2"/>
    </row>
    <row r="134" spans="1:6" ht="15.75">
      <c r="A134" s="7" t="s">
        <v>296</v>
      </c>
      <c r="B134" s="1" t="s">
        <v>62</v>
      </c>
      <c r="C134" s="1" t="s">
        <v>29</v>
      </c>
      <c r="D134" s="26">
        <f>E131/E2</f>
        <v>3.2400000000000007</v>
      </c>
      <c r="F134" s="2"/>
    </row>
    <row r="135" spans="1:6" ht="47.25">
      <c r="A135" s="7" t="s">
        <v>297</v>
      </c>
      <c r="B135" s="1" t="s">
        <v>60</v>
      </c>
      <c r="C135" s="1" t="s">
        <v>23</v>
      </c>
      <c r="D135" s="26" t="s">
        <v>156</v>
      </c>
      <c r="E135" s="2">
        <v>7178.124374999999</v>
      </c>
      <c r="F135" s="2"/>
    </row>
    <row r="136" spans="1:6" ht="47.25">
      <c r="A136" s="7" t="s">
        <v>298</v>
      </c>
      <c r="B136" s="1" t="s">
        <v>61</v>
      </c>
      <c r="C136" s="1" t="s">
        <v>23</v>
      </c>
      <c r="D136" s="26" t="s">
        <v>157</v>
      </c>
      <c r="F136" s="2"/>
    </row>
    <row r="137" spans="1:6" ht="15.75">
      <c r="A137" s="7" t="s">
        <v>299</v>
      </c>
      <c r="B137" s="1" t="s">
        <v>20</v>
      </c>
      <c r="C137" s="1" t="s">
        <v>23</v>
      </c>
      <c r="D137" s="1" t="s">
        <v>2</v>
      </c>
      <c r="F137" s="2"/>
    </row>
    <row r="138" spans="1:6" ht="15.75">
      <c r="A138" s="7" t="s">
        <v>300</v>
      </c>
      <c r="B138" s="1" t="s">
        <v>62</v>
      </c>
      <c r="C138" s="1" t="s">
        <v>29</v>
      </c>
      <c r="D138" s="26">
        <f>E135/E2</f>
        <v>0.8062499999999999</v>
      </c>
      <c r="F138" s="2"/>
    </row>
    <row r="139" spans="1:4" ht="47.25">
      <c r="A139" s="21" t="s">
        <v>231</v>
      </c>
      <c r="B139" s="4" t="s">
        <v>58</v>
      </c>
      <c r="C139" s="4" t="s">
        <v>23</v>
      </c>
      <c r="D139" s="4" t="s">
        <v>9</v>
      </c>
    </row>
    <row r="140" spans="1:7" ht="15.75">
      <c r="A140" s="7" t="s">
        <v>232</v>
      </c>
      <c r="B140" s="1" t="s">
        <v>59</v>
      </c>
      <c r="C140" s="1" t="s">
        <v>29</v>
      </c>
      <c r="D140" s="8">
        <f>E141+E145+E149+E153+E157</f>
        <v>128723.264</v>
      </c>
      <c r="F140" s="2"/>
      <c r="G140" s="2" t="e">
        <f>G141+G145+G149+G153+G157+#REF!+#REF!+#REF!+#REF!+#REF!+#REF!+#REF!+#REF!+#REF!+#REF!+#REF!+#REF!+#REF!</f>
        <v>#REF!</v>
      </c>
    </row>
    <row r="141" spans="1:8" ht="47.25">
      <c r="A141" s="7" t="s">
        <v>233</v>
      </c>
      <c r="B141" s="1" t="s">
        <v>60</v>
      </c>
      <c r="C141" s="1" t="s">
        <v>23</v>
      </c>
      <c r="D141" s="1" t="s">
        <v>158</v>
      </c>
      <c r="E141" s="2">
        <v>3074.89</v>
      </c>
      <c r="F141" s="20">
        <v>158</v>
      </c>
      <c r="G141" s="2">
        <f>'[1]гук(2016)'!$FF$43*7*E2</f>
        <v>7914.8559000000005</v>
      </c>
      <c r="H141" s="2">
        <f>2148.426</f>
        <v>2148.426</v>
      </c>
    </row>
    <row r="142" spans="1:8" ht="31.5">
      <c r="A142" s="7" t="s">
        <v>234</v>
      </c>
      <c r="B142" s="1" t="s">
        <v>61</v>
      </c>
      <c r="C142" s="1" t="s">
        <v>23</v>
      </c>
      <c r="D142" s="1" t="s">
        <v>159</v>
      </c>
      <c r="H142" s="2"/>
    </row>
    <row r="143" spans="1:8" ht="15.75">
      <c r="A143" s="7" t="s">
        <v>235</v>
      </c>
      <c r="B143" s="1" t="s">
        <v>20</v>
      </c>
      <c r="C143" s="1" t="s">
        <v>23</v>
      </c>
      <c r="D143" s="1" t="s">
        <v>119</v>
      </c>
      <c r="H143" s="2"/>
    </row>
    <row r="144" spans="1:8" ht="15.75">
      <c r="A144" s="7" t="s">
        <v>236</v>
      </c>
      <c r="B144" s="1" t="s">
        <v>62</v>
      </c>
      <c r="C144" s="1" t="s">
        <v>29</v>
      </c>
      <c r="D144" s="26">
        <f>E141/F141</f>
        <v>19.461329113924048</v>
      </c>
      <c r="H144" s="2"/>
    </row>
    <row r="145" spans="1:8" ht="47.25">
      <c r="A145" s="7" t="s">
        <v>237</v>
      </c>
      <c r="B145" s="1" t="s">
        <v>60</v>
      </c>
      <c r="C145" s="1" t="s">
        <v>23</v>
      </c>
      <c r="D145" s="1" t="s">
        <v>160</v>
      </c>
      <c r="E145" s="2">
        <f>1172.67+1324.02+16999.48</f>
        <v>19496.17</v>
      </c>
      <c r="F145" s="12"/>
      <c r="H145" s="2">
        <v>2181.26</v>
      </c>
    </row>
    <row r="146" spans="1:8" ht="94.5">
      <c r="A146" s="7" t="s">
        <v>238</v>
      </c>
      <c r="B146" s="1" t="s">
        <v>61</v>
      </c>
      <c r="C146" s="1" t="s">
        <v>23</v>
      </c>
      <c r="D146" s="1" t="s">
        <v>161</v>
      </c>
      <c r="H146" s="2"/>
    </row>
    <row r="147" spans="1:8" ht="15.75">
      <c r="A147" s="7" t="s">
        <v>239</v>
      </c>
      <c r="B147" s="1" t="s">
        <v>20</v>
      </c>
      <c r="C147" s="1" t="s">
        <v>23</v>
      </c>
      <c r="D147" s="1" t="s">
        <v>2</v>
      </c>
      <c r="H147" s="2"/>
    </row>
    <row r="148" spans="1:8" ht="15.75">
      <c r="A148" s="7" t="s">
        <v>240</v>
      </c>
      <c r="B148" s="1" t="s">
        <v>62</v>
      </c>
      <c r="C148" s="1" t="s">
        <v>29</v>
      </c>
      <c r="D148" s="26">
        <f>E145/E2</f>
        <v>2.1898181532275274</v>
      </c>
      <c r="H148" s="2"/>
    </row>
    <row r="149" spans="1:8" ht="47.25">
      <c r="A149" s="7" t="s">
        <v>241</v>
      </c>
      <c r="B149" s="1" t="s">
        <v>60</v>
      </c>
      <c r="C149" s="1" t="s">
        <v>23</v>
      </c>
      <c r="D149" s="26" t="s">
        <v>162</v>
      </c>
      <c r="E149" s="2">
        <f>59248.14+8317.56</f>
        <v>67565.7</v>
      </c>
      <c r="G149" s="2">
        <f>'[2]Шкатова, 4 с 01.06.18'!$E$12*7*'[2]Шкатова, 4 с 01.06.18'!$F$4</f>
        <v>14957.2248</v>
      </c>
      <c r="H149" s="2">
        <v>0</v>
      </c>
    </row>
    <row r="150" spans="1:8" ht="47.25">
      <c r="A150" s="7" t="s">
        <v>242</v>
      </c>
      <c r="B150" s="1" t="s">
        <v>61</v>
      </c>
      <c r="C150" s="1" t="s">
        <v>23</v>
      </c>
      <c r="D150" s="8" t="s">
        <v>163</v>
      </c>
      <c r="H150" s="2"/>
    </row>
    <row r="151" spans="1:8" ht="15.75">
      <c r="A151" s="7" t="s">
        <v>243</v>
      </c>
      <c r="B151" s="1" t="s">
        <v>20</v>
      </c>
      <c r="C151" s="1" t="s">
        <v>23</v>
      </c>
      <c r="D151" s="1" t="s">
        <v>2</v>
      </c>
      <c r="H151" s="2"/>
    </row>
    <row r="152" spans="1:8" ht="15.75">
      <c r="A152" s="7" t="s">
        <v>244</v>
      </c>
      <c r="B152" s="1" t="s">
        <v>62</v>
      </c>
      <c r="C152" s="1" t="s">
        <v>29</v>
      </c>
      <c r="D152" s="26">
        <f>E149/E2</f>
        <v>7.589008322943693</v>
      </c>
      <c r="H152" s="2"/>
    </row>
    <row r="153" spans="1:8" ht="31.5">
      <c r="A153" s="7" t="s">
        <v>245</v>
      </c>
      <c r="B153" s="1" t="s">
        <v>60</v>
      </c>
      <c r="C153" s="1" t="s">
        <v>23</v>
      </c>
      <c r="D153" s="1" t="s">
        <v>164</v>
      </c>
      <c r="E153" s="2">
        <f>5043.92+2050.71+12943.99</f>
        <v>20038.62</v>
      </c>
      <c r="G153" s="2">
        <f>'[2]Шкатова, 4 с 01.06.18'!$E$42*7*'[2]Шкатова, 4 с 01.06.18'!$F$4</f>
        <v>4611.81098</v>
      </c>
      <c r="H153" s="2">
        <f>296.36+408.75</f>
        <v>705.11</v>
      </c>
    </row>
    <row r="154" spans="1:8" ht="63">
      <c r="A154" s="7" t="s">
        <v>246</v>
      </c>
      <c r="B154" s="1" t="s">
        <v>61</v>
      </c>
      <c r="C154" s="1" t="s">
        <v>23</v>
      </c>
      <c r="D154" s="1" t="s">
        <v>165</v>
      </c>
      <c r="H154" s="2"/>
    </row>
    <row r="155" spans="1:8" ht="15.75">
      <c r="A155" s="7" t="s">
        <v>247</v>
      </c>
      <c r="B155" s="1" t="s">
        <v>20</v>
      </c>
      <c r="C155" s="1" t="s">
        <v>23</v>
      </c>
      <c r="D155" s="1" t="s">
        <v>2</v>
      </c>
      <c r="H155" s="2"/>
    </row>
    <row r="156" spans="1:8" ht="15.75">
      <c r="A156" s="7" t="s">
        <v>248</v>
      </c>
      <c r="B156" s="1" t="s">
        <v>62</v>
      </c>
      <c r="C156" s="1" t="s">
        <v>29</v>
      </c>
      <c r="D156" s="26">
        <f>E153/E2</f>
        <v>2.250746369242174</v>
      </c>
      <c r="H156" s="2"/>
    </row>
    <row r="157" spans="1:8" ht="47.25">
      <c r="A157" s="7" t="s">
        <v>249</v>
      </c>
      <c r="B157" s="1" t="s">
        <v>60</v>
      </c>
      <c r="C157" s="1" t="s">
        <v>23</v>
      </c>
      <c r="D157" s="1" t="s">
        <v>166</v>
      </c>
      <c r="E157" s="2">
        <v>18547.884</v>
      </c>
      <c r="G157" s="2">
        <f>'[2]Шкатова, 4 с 01.06.18'!$E$41*7*'[2]Шкатова, 4 с 01.06.18'!$F$4</f>
        <v>17263.13029</v>
      </c>
      <c r="H157" s="2">
        <f>1630.76+4090.29</f>
        <v>5721.05</v>
      </c>
    </row>
    <row r="158" spans="1:8" ht="63">
      <c r="A158" s="7" t="s">
        <v>250</v>
      </c>
      <c r="B158" s="1" t="s">
        <v>61</v>
      </c>
      <c r="C158" s="1" t="s">
        <v>23</v>
      </c>
      <c r="D158" s="1" t="s">
        <v>167</v>
      </c>
      <c r="H158" s="2"/>
    </row>
    <row r="159" spans="1:8" ht="15.75">
      <c r="A159" s="7" t="s">
        <v>251</v>
      </c>
      <c r="B159" s="1" t="s">
        <v>20</v>
      </c>
      <c r="C159" s="1" t="s">
        <v>23</v>
      </c>
      <c r="D159" s="1" t="s">
        <v>2</v>
      </c>
      <c r="H159" s="2"/>
    </row>
    <row r="160" spans="1:8" ht="15.75">
      <c r="A160" s="7" t="s">
        <v>252</v>
      </c>
      <c r="B160" s="1" t="s">
        <v>62</v>
      </c>
      <c r="C160" s="1" t="s">
        <v>29</v>
      </c>
      <c r="D160" s="26">
        <f>E157/E2</f>
        <v>2.0833062641102535</v>
      </c>
      <c r="H160" s="2"/>
    </row>
    <row r="161" spans="1:4" ht="47.25">
      <c r="A161" s="21" t="s">
        <v>301</v>
      </c>
      <c r="B161" s="4" t="s">
        <v>58</v>
      </c>
      <c r="C161" s="4" t="s">
        <v>23</v>
      </c>
      <c r="D161" s="4" t="s">
        <v>10</v>
      </c>
    </row>
    <row r="162" spans="1:6" ht="18.75">
      <c r="A162" s="7" t="s">
        <v>302</v>
      </c>
      <c r="B162" s="1" t="s">
        <v>59</v>
      </c>
      <c r="C162" s="1" t="s">
        <v>29</v>
      </c>
      <c r="D162" s="8">
        <f>E163+E167+E171+E175+E179+E183+E187+E191+E195+E199+E203</f>
        <v>167840.34</v>
      </c>
      <c r="F162" s="10"/>
    </row>
    <row r="163" spans="1:8" ht="31.5">
      <c r="A163" s="7" t="s">
        <v>303</v>
      </c>
      <c r="B163" s="1" t="s">
        <v>60</v>
      </c>
      <c r="C163" s="1" t="s">
        <v>23</v>
      </c>
      <c r="D163" s="8" t="s">
        <v>168</v>
      </c>
      <c r="E163" s="2">
        <v>0</v>
      </c>
      <c r="F163" s="10"/>
      <c r="G163" s="2">
        <v>0</v>
      </c>
      <c r="H163" s="20">
        <f>'[2]Шкатова, 4 с 01.06.18'!$E$47*7*'[2]Шкатова, 4 с 01.06.18'!$F$4</f>
        <v>3614.6626600000004</v>
      </c>
    </row>
    <row r="164" spans="1:6" ht="51" customHeight="1">
      <c r="A164" s="7" t="s">
        <v>304</v>
      </c>
      <c r="B164" s="1" t="s">
        <v>61</v>
      </c>
      <c r="C164" s="1" t="s">
        <v>23</v>
      </c>
      <c r="D164" s="8" t="s">
        <v>163</v>
      </c>
      <c r="F164" s="10"/>
    </row>
    <row r="165" spans="1:6" ht="18.75">
      <c r="A165" s="7" t="s">
        <v>305</v>
      </c>
      <c r="B165" s="1" t="s">
        <v>20</v>
      </c>
      <c r="C165" s="1" t="s">
        <v>23</v>
      </c>
      <c r="D165" s="8" t="s">
        <v>2</v>
      </c>
      <c r="F165" s="10"/>
    </row>
    <row r="166" spans="1:6" ht="18.75">
      <c r="A166" s="7" t="s">
        <v>306</v>
      </c>
      <c r="B166" s="1" t="s">
        <v>62</v>
      </c>
      <c r="C166" s="1" t="s">
        <v>29</v>
      </c>
      <c r="D166" s="8">
        <f>E163/E2</f>
        <v>0</v>
      </c>
      <c r="F166" s="10"/>
    </row>
    <row r="167" spans="1:8" ht="31.5">
      <c r="A167" s="7" t="s">
        <v>307</v>
      </c>
      <c r="B167" s="1" t="s">
        <v>60</v>
      </c>
      <c r="C167" s="1" t="s">
        <v>23</v>
      </c>
      <c r="D167" s="8" t="s">
        <v>169</v>
      </c>
      <c r="E167" s="2">
        <v>0</v>
      </c>
      <c r="F167" s="10"/>
      <c r="G167" s="2">
        <v>0</v>
      </c>
      <c r="H167" s="20">
        <f>'[2]Шкатова, 4 с 01.06.18'!$E$5*7*'[2]Шкатова, 4 с 01.06.18'!$F$4</f>
        <v>1121.79186</v>
      </c>
    </row>
    <row r="168" spans="1:6" ht="47.25">
      <c r="A168" s="7" t="s">
        <v>308</v>
      </c>
      <c r="B168" s="1" t="s">
        <v>61</v>
      </c>
      <c r="C168" s="1" t="s">
        <v>23</v>
      </c>
      <c r="D168" s="8" t="s">
        <v>163</v>
      </c>
      <c r="F168" s="10"/>
    </row>
    <row r="169" spans="1:6" ht="18.75">
      <c r="A169" s="7" t="s">
        <v>309</v>
      </c>
      <c r="B169" s="1" t="s">
        <v>20</v>
      </c>
      <c r="C169" s="1" t="s">
        <v>23</v>
      </c>
      <c r="D169" s="8" t="s">
        <v>2</v>
      </c>
      <c r="F169" s="10"/>
    </row>
    <row r="170" spans="1:6" ht="18.75">
      <c r="A170" s="7" t="s">
        <v>310</v>
      </c>
      <c r="B170" s="1" t="s">
        <v>62</v>
      </c>
      <c r="C170" s="1" t="s">
        <v>29</v>
      </c>
      <c r="D170" s="8">
        <f>E167/E2</f>
        <v>0</v>
      </c>
      <c r="F170" s="10"/>
    </row>
    <row r="171" spans="1:8" ht="31.5">
      <c r="A171" s="7" t="s">
        <v>311</v>
      </c>
      <c r="B171" s="1" t="s">
        <v>60</v>
      </c>
      <c r="C171" s="1" t="s">
        <v>23</v>
      </c>
      <c r="D171" s="8" t="s">
        <v>170</v>
      </c>
      <c r="E171" s="2">
        <f>70758.37+8332.4</f>
        <v>79090.76999999999</v>
      </c>
      <c r="F171" s="20">
        <v>300</v>
      </c>
      <c r="G171" s="2" t="s">
        <v>179</v>
      </c>
      <c r="H171" s="20">
        <f>'[2]Шкатова, 4 с 01.06.18'!$E$6*7*'[2]Шкатова, 4 с 01.06.18'!$F$4</f>
        <v>560.89593</v>
      </c>
    </row>
    <row r="172" spans="1:6" ht="47.25">
      <c r="A172" s="7" t="s">
        <v>312</v>
      </c>
      <c r="B172" s="1" t="s">
        <v>61</v>
      </c>
      <c r="C172" s="1" t="s">
        <v>23</v>
      </c>
      <c r="D172" s="8" t="s">
        <v>163</v>
      </c>
      <c r="F172" s="13"/>
    </row>
    <row r="173" spans="1:6" ht="18.75">
      <c r="A173" s="7" t="s">
        <v>313</v>
      </c>
      <c r="B173" s="1" t="s">
        <v>20</v>
      </c>
      <c r="C173" s="1" t="s">
        <v>23</v>
      </c>
      <c r="D173" s="8" t="s">
        <v>2</v>
      </c>
      <c r="F173" s="10"/>
    </row>
    <row r="174" spans="1:6" ht="18.75">
      <c r="A174" s="7" t="s">
        <v>314</v>
      </c>
      <c r="B174" s="1" t="s">
        <v>62</v>
      </c>
      <c r="C174" s="1" t="s">
        <v>29</v>
      </c>
      <c r="D174" s="8">
        <f>E171/F171</f>
        <v>263.6359</v>
      </c>
      <c r="F174" s="10"/>
    </row>
    <row r="175" spans="1:8" ht="31.5">
      <c r="A175" s="7" t="s">
        <v>315</v>
      </c>
      <c r="B175" s="1" t="s">
        <v>60</v>
      </c>
      <c r="C175" s="1" t="s">
        <v>23</v>
      </c>
      <c r="D175" s="1" t="s">
        <v>171</v>
      </c>
      <c r="E175" s="2">
        <v>0</v>
      </c>
      <c r="G175" s="2">
        <v>0</v>
      </c>
      <c r="H175" s="20">
        <f>'[2]Шкатова, 4 с 01.06.18'!$E$45*7*'[2]Шкатова, 4 с 01.06.18'!$F$4</f>
        <v>23059.0549</v>
      </c>
    </row>
    <row r="176" spans="1:4" ht="47.25">
      <c r="A176" s="7" t="s">
        <v>316</v>
      </c>
      <c r="B176" s="1" t="s">
        <v>61</v>
      </c>
      <c r="C176" s="1" t="s">
        <v>23</v>
      </c>
      <c r="D176" s="1" t="s">
        <v>163</v>
      </c>
    </row>
    <row r="177" spans="1:4" ht="15.75">
      <c r="A177" s="7" t="s">
        <v>317</v>
      </c>
      <c r="B177" s="1" t="s">
        <v>20</v>
      </c>
      <c r="C177" s="1" t="s">
        <v>23</v>
      </c>
      <c r="D177" s="1" t="s">
        <v>2</v>
      </c>
    </row>
    <row r="178" spans="1:4" ht="15.75">
      <c r="A178" s="7" t="s">
        <v>318</v>
      </c>
      <c r="B178" s="1" t="s">
        <v>62</v>
      </c>
      <c r="C178" s="1" t="s">
        <v>29</v>
      </c>
      <c r="D178" s="26">
        <f>E175/E2</f>
        <v>0</v>
      </c>
    </row>
    <row r="179" spans="1:8" ht="31.5">
      <c r="A179" s="7" t="s">
        <v>319</v>
      </c>
      <c r="B179" s="1" t="s">
        <v>60</v>
      </c>
      <c r="C179" s="1" t="s">
        <v>23</v>
      </c>
      <c r="D179" s="1" t="s">
        <v>172</v>
      </c>
      <c r="E179" s="2">
        <v>42333.48</v>
      </c>
      <c r="F179" s="20" t="s">
        <v>135</v>
      </c>
      <c r="G179" s="2">
        <f>2048.94+9582.1</f>
        <v>11631.04</v>
      </c>
      <c r="H179" s="20">
        <f>'[2]Шкатова, 4 с 01.06.18'!$E$7*7*'[2]Шкатова, 4 с 01.06.18'!$F$4</f>
        <v>4050.9150500000005</v>
      </c>
    </row>
    <row r="180" spans="1:4" ht="47.25">
      <c r="A180" s="7" t="s">
        <v>320</v>
      </c>
      <c r="B180" s="1" t="s">
        <v>61</v>
      </c>
      <c r="C180" s="1" t="s">
        <v>23</v>
      </c>
      <c r="D180" s="8" t="s">
        <v>163</v>
      </c>
    </row>
    <row r="181" spans="1:4" ht="15.75">
      <c r="A181" s="7" t="s">
        <v>321</v>
      </c>
      <c r="B181" s="1" t="s">
        <v>20</v>
      </c>
      <c r="C181" s="1" t="s">
        <v>23</v>
      </c>
      <c r="D181" s="1" t="s">
        <v>2</v>
      </c>
    </row>
    <row r="182" spans="1:4" ht="15.75">
      <c r="A182" s="7" t="s">
        <v>322</v>
      </c>
      <c r="B182" s="1" t="s">
        <v>62</v>
      </c>
      <c r="C182" s="1" t="s">
        <v>29</v>
      </c>
      <c r="D182" s="26">
        <f>E179/E2</f>
        <v>4.754914580314722</v>
      </c>
    </row>
    <row r="183" spans="1:8" ht="31.5">
      <c r="A183" s="7" t="s">
        <v>323</v>
      </c>
      <c r="B183" s="1" t="s">
        <v>60</v>
      </c>
      <c r="C183" s="1" t="s">
        <v>23</v>
      </c>
      <c r="D183" s="26" t="s">
        <v>173</v>
      </c>
      <c r="E183" s="2">
        <v>39324.79</v>
      </c>
      <c r="G183" s="2">
        <v>0</v>
      </c>
      <c r="H183" s="20">
        <f>'[2]Шкатова, 4 с 01.06.18'!$E$10*7*'[2]Шкатова, 4 с 01.06.18'!$F$4</f>
        <v>3739.3062</v>
      </c>
    </row>
    <row r="184" spans="1:4" ht="47.25">
      <c r="A184" s="7" t="s">
        <v>324</v>
      </c>
      <c r="B184" s="1" t="s">
        <v>61</v>
      </c>
      <c r="C184" s="1" t="s">
        <v>23</v>
      </c>
      <c r="D184" s="8" t="s">
        <v>163</v>
      </c>
    </row>
    <row r="185" spans="1:4" ht="15.75">
      <c r="A185" s="7" t="s">
        <v>325</v>
      </c>
      <c r="B185" s="1" t="s">
        <v>20</v>
      </c>
      <c r="C185" s="1" t="s">
        <v>23</v>
      </c>
      <c r="D185" s="1" t="s">
        <v>2</v>
      </c>
    </row>
    <row r="186" spans="1:4" ht="15.75">
      <c r="A186" s="7" t="s">
        <v>326</v>
      </c>
      <c r="B186" s="1" t="s">
        <v>62</v>
      </c>
      <c r="C186" s="1" t="s">
        <v>29</v>
      </c>
      <c r="D186" s="26">
        <f>E183/E2</f>
        <v>4.416977232649302</v>
      </c>
    </row>
    <row r="187" spans="1:8" ht="31.5">
      <c r="A187" s="7" t="s">
        <v>327</v>
      </c>
      <c r="B187" s="1" t="s">
        <v>60</v>
      </c>
      <c r="C187" s="1" t="s">
        <v>23</v>
      </c>
      <c r="D187" s="26" t="s">
        <v>174</v>
      </c>
      <c r="E187" s="2">
        <v>0</v>
      </c>
      <c r="G187" s="2">
        <f>235.74+5552.97</f>
        <v>5788.71</v>
      </c>
      <c r="H187" s="20">
        <f>'[2]Шкатова, 4 с 01.06.18'!$E$8*7*'[2]Шкатова, 4 с 01.06.18'!$F$4</f>
        <v>4487.16744</v>
      </c>
    </row>
    <row r="188" spans="1:4" ht="47.25">
      <c r="A188" s="7" t="s">
        <v>328</v>
      </c>
      <c r="B188" s="1" t="s">
        <v>61</v>
      </c>
      <c r="C188" s="1" t="s">
        <v>23</v>
      </c>
      <c r="D188" s="8" t="s">
        <v>163</v>
      </c>
    </row>
    <row r="189" spans="1:4" ht="15.75">
      <c r="A189" s="7" t="s">
        <v>329</v>
      </c>
      <c r="B189" s="1" t="s">
        <v>20</v>
      </c>
      <c r="C189" s="1" t="s">
        <v>23</v>
      </c>
      <c r="D189" s="1" t="s">
        <v>2</v>
      </c>
    </row>
    <row r="190" spans="1:4" ht="15.75">
      <c r="A190" s="7" t="s">
        <v>330</v>
      </c>
      <c r="B190" s="1" t="s">
        <v>62</v>
      </c>
      <c r="C190" s="1" t="s">
        <v>29</v>
      </c>
      <c r="D190" s="26">
        <f>E187/E2</f>
        <v>0</v>
      </c>
    </row>
    <row r="191" spans="1:8" ht="31.5">
      <c r="A191" s="7" t="s">
        <v>331</v>
      </c>
      <c r="B191" s="1" t="s">
        <v>60</v>
      </c>
      <c r="C191" s="1" t="s">
        <v>23</v>
      </c>
      <c r="D191" s="26" t="s">
        <v>175</v>
      </c>
      <c r="E191" s="2">
        <v>0</v>
      </c>
      <c r="G191" s="2">
        <f>6403.14+960.87</f>
        <v>7364.01</v>
      </c>
      <c r="H191" s="20">
        <f>'[2]Шкатова, 4 с 01.06.18'!$E$9*7*'[2]Шкатова, 4 с 01.06.18'!$F$4</f>
        <v>8974.33488</v>
      </c>
    </row>
    <row r="192" spans="1:4" ht="47.25">
      <c r="A192" s="7" t="s">
        <v>332</v>
      </c>
      <c r="B192" s="1" t="s">
        <v>61</v>
      </c>
      <c r="C192" s="1" t="s">
        <v>23</v>
      </c>
      <c r="D192" s="8" t="s">
        <v>163</v>
      </c>
    </row>
    <row r="193" spans="1:4" ht="15.75">
      <c r="A193" s="7" t="s">
        <v>333</v>
      </c>
      <c r="B193" s="1" t="s">
        <v>20</v>
      </c>
      <c r="C193" s="1" t="s">
        <v>23</v>
      </c>
      <c r="D193" s="1" t="s">
        <v>2</v>
      </c>
    </row>
    <row r="194" spans="1:4" ht="15.75">
      <c r="A194" s="7" t="s">
        <v>334</v>
      </c>
      <c r="B194" s="1" t="s">
        <v>62</v>
      </c>
      <c r="C194" s="1" t="s">
        <v>29</v>
      </c>
      <c r="D194" s="26">
        <f>E191/E2</f>
        <v>0</v>
      </c>
    </row>
    <row r="195" spans="1:8" ht="31.5">
      <c r="A195" s="7" t="s">
        <v>335</v>
      </c>
      <c r="B195" s="1" t="s">
        <v>60</v>
      </c>
      <c r="C195" s="1" t="s">
        <v>23</v>
      </c>
      <c r="D195" s="1" t="s">
        <v>176</v>
      </c>
      <c r="E195" s="2">
        <v>0</v>
      </c>
      <c r="F195" s="20">
        <f>1.65*100</f>
        <v>165</v>
      </c>
      <c r="G195" s="2">
        <v>52361.19</v>
      </c>
      <c r="H195" s="20">
        <f>'[2]Шкатова, 4 с 01.06.18'!$E$48*7*'[2]Шкатова, 4 с 01.06.18'!$F$4</f>
        <v>59454.96858</v>
      </c>
    </row>
    <row r="196" spans="1:4" ht="47.25">
      <c r="A196" s="7" t="s">
        <v>336</v>
      </c>
      <c r="B196" s="1" t="s">
        <v>61</v>
      </c>
      <c r="C196" s="1" t="s">
        <v>23</v>
      </c>
      <c r="D196" s="1" t="s">
        <v>163</v>
      </c>
    </row>
    <row r="197" spans="1:4" ht="15.75">
      <c r="A197" s="7" t="s">
        <v>337</v>
      </c>
      <c r="B197" s="1" t="s">
        <v>20</v>
      </c>
      <c r="C197" s="1" t="s">
        <v>23</v>
      </c>
      <c r="D197" s="1" t="s">
        <v>2</v>
      </c>
    </row>
    <row r="198" spans="1:4" ht="15.75">
      <c r="A198" s="7" t="s">
        <v>338</v>
      </c>
      <c r="B198" s="1" t="s">
        <v>62</v>
      </c>
      <c r="C198" s="1" t="s">
        <v>29</v>
      </c>
      <c r="D198" s="26">
        <f>E195/F195</f>
        <v>0</v>
      </c>
    </row>
    <row r="199" spans="1:5" ht="47.25">
      <c r="A199" s="7" t="s">
        <v>339</v>
      </c>
      <c r="B199" s="1" t="s">
        <v>60</v>
      </c>
      <c r="C199" s="1" t="s">
        <v>23</v>
      </c>
      <c r="D199" s="26" t="s">
        <v>177</v>
      </c>
      <c r="E199" s="2">
        <v>0</v>
      </c>
    </row>
    <row r="200" spans="1:4" ht="47.25">
      <c r="A200" s="7" t="s">
        <v>340</v>
      </c>
      <c r="B200" s="1" t="s">
        <v>61</v>
      </c>
      <c r="C200" s="1" t="s">
        <v>23</v>
      </c>
      <c r="D200" s="26" t="s">
        <v>163</v>
      </c>
    </row>
    <row r="201" spans="1:4" ht="15.75">
      <c r="A201" s="7" t="s">
        <v>341</v>
      </c>
      <c r="B201" s="1" t="s">
        <v>20</v>
      </c>
      <c r="C201" s="1" t="s">
        <v>23</v>
      </c>
      <c r="D201" s="26" t="s">
        <v>2</v>
      </c>
    </row>
    <row r="202" spans="1:4" ht="15.75">
      <c r="A202" s="7" t="s">
        <v>342</v>
      </c>
      <c r="B202" s="1" t="s">
        <v>62</v>
      </c>
      <c r="C202" s="1" t="s">
        <v>29</v>
      </c>
      <c r="D202" s="26">
        <f>E199/E2</f>
        <v>0</v>
      </c>
    </row>
    <row r="203" spans="1:5" ht="47.25">
      <c r="A203" s="7" t="s">
        <v>343</v>
      </c>
      <c r="B203" s="1" t="s">
        <v>60</v>
      </c>
      <c r="C203" s="1" t="s">
        <v>23</v>
      </c>
      <c r="D203" s="26" t="s">
        <v>178</v>
      </c>
      <c r="E203" s="2">
        <v>7091.3</v>
      </c>
    </row>
    <row r="204" spans="1:4" ht="47.25">
      <c r="A204" s="7" t="s">
        <v>344</v>
      </c>
      <c r="B204" s="1" t="s">
        <v>61</v>
      </c>
      <c r="C204" s="1" t="s">
        <v>23</v>
      </c>
      <c r="D204" s="26" t="s">
        <v>163</v>
      </c>
    </row>
    <row r="205" spans="1:4" ht="15.75">
      <c r="A205" s="7" t="s">
        <v>345</v>
      </c>
      <c r="B205" s="1" t="s">
        <v>20</v>
      </c>
      <c r="C205" s="1" t="s">
        <v>23</v>
      </c>
      <c r="D205" s="26" t="s">
        <v>2</v>
      </c>
    </row>
    <row r="206" spans="1:4" ht="15.75">
      <c r="A206" s="7" t="s">
        <v>346</v>
      </c>
      <c r="B206" s="1" t="s">
        <v>62</v>
      </c>
      <c r="C206" s="1" t="s">
        <v>29</v>
      </c>
      <c r="D206" s="26">
        <f>E203/E2</f>
        <v>0.7964978490638093</v>
      </c>
    </row>
    <row r="207" spans="1:4" ht="15.75">
      <c r="A207" s="7"/>
      <c r="B207" s="4" t="s">
        <v>77</v>
      </c>
      <c r="C207" s="1" t="s">
        <v>29</v>
      </c>
      <c r="D207" s="11">
        <f>SUM(D28,D34,D68,D74,D84,D94,D140,D162,D56,D62)</f>
        <v>1233406.232526954</v>
      </c>
    </row>
    <row r="208" spans="1:4" ht="15.75">
      <c r="A208" s="24" t="s">
        <v>78</v>
      </c>
      <c r="B208" s="24"/>
      <c r="C208" s="24"/>
      <c r="D208" s="24"/>
    </row>
    <row r="209" spans="1:4" ht="15.75">
      <c r="A209" s="7" t="s">
        <v>79</v>
      </c>
      <c r="B209" s="1" t="s">
        <v>80</v>
      </c>
      <c r="C209" s="1" t="s">
        <v>81</v>
      </c>
      <c r="D209" s="27">
        <v>1</v>
      </c>
    </row>
    <row r="210" spans="1:4" ht="15.75">
      <c r="A210" s="7" t="s">
        <v>82</v>
      </c>
      <c r="B210" s="1" t="s">
        <v>83</v>
      </c>
      <c r="C210" s="1" t="s">
        <v>81</v>
      </c>
      <c r="D210" s="27">
        <v>1</v>
      </c>
    </row>
    <row r="211" spans="1:4" ht="15.75">
      <c r="A211" s="7" t="s">
        <v>84</v>
      </c>
      <c r="B211" s="1" t="s">
        <v>85</v>
      </c>
      <c r="C211" s="1" t="s">
        <v>81</v>
      </c>
      <c r="D211" s="1">
        <v>0</v>
      </c>
    </row>
    <row r="212" spans="1:4" ht="15.75">
      <c r="A212" s="7" t="s">
        <v>86</v>
      </c>
      <c r="B212" s="1" t="s">
        <v>87</v>
      </c>
      <c r="C212" s="1" t="s">
        <v>29</v>
      </c>
      <c r="D212" s="28">
        <v>0</v>
      </c>
    </row>
    <row r="213" spans="1:4" ht="15.75">
      <c r="A213" s="24" t="s">
        <v>88</v>
      </c>
      <c r="B213" s="24"/>
      <c r="C213" s="24"/>
      <c r="D213" s="24"/>
    </row>
    <row r="214" spans="1:4" ht="15.75">
      <c r="A214" s="7" t="s">
        <v>89</v>
      </c>
      <c r="B214" s="1" t="s">
        <v>28</v>
      </c>
      <c r="C214" s="1" t="s">
        <v>29</v>
      </c>
      <c r="D214" s="1">
        <v>0</v>
      </c>
    </row>
    <row r="215" spans="1:4" ht="15.75">
      <c r="A215" s="7" t="s">
        <v>90</v>
      </c>
      <c r="B215" s="1" t="s">
        <v>30</v>
      </c>
      <c r="C215" s="1" t="s">
        <v>29</v>
      </c>
      <c r="D215" s="1">
        <v>0</v>
      </c>
    </row>
    <row r="216" spans="1:4" ht="15.75">
      <c r="A216" s="7" t="s">
        <v>91</v>
      </c>
      <c r="B216" s="1" t="s">
        <v>32</v>
      </c>
      <c r="C216" s="1" t="s">
        <v>29</v>
      </c>
      <c r="D216" s="1">
        <v>0</v>
      </c>
    </row>
    <row r="217" spans="1:4" ht="15.75">
      <c r="A217" s="7" t="s">
        <v>92</v>
      </c>
      <c r="B217" s="1" t="s">
        <v>53</v>
      </c>
      <c r="C217" s="1" t="s">
        <v>29</v>
      </c>
      <c r="D217" s="1">
        <v>0</v>
      </c>
    </row>
    <row r="218" spans="1:4" ht="15.75">
      <c r="A218" s="7" t="s">
        <v>93</v>
      </c>
      <c r="B218" s="1" t="s">
        <v>94</v>
      </c>
      <c r="C218" s="1" t="s">
        <v>29</v>
      </c>
      <c r="D218" s="1">
        <v>0</v>
      </c>
    </row>
    <row r="219" spans="1:4" ht="15.75">
      <c r="A219" s="7" t="s">
        <v>95</v>
      </c>
      <c r="B219" s="1" t="s">
        <v>55</v>
      </c>
      <c r="C219" s="1" t="s">
        <v>29</v>
      </c>
      <c r="D219" s="1">
        <v>0</v>
      </c>
    </row>
    <row r="220" spans="1:4" ht="15.75">
      <c r="A220" s="24" t="s">
        <v>96</v>
      </c>
      <c r="B220" s="24"/>
      <c r="C220" s="24"/>
      <c r="D220" s="24"/>
    </row>
    <row r="221" spans="1:4" ht="15.75">
      <c r="A221" s="7" t="s">
        <v>97</v>
      </c>
      <c r="B221" s="1" t="s">
        <v>80</v>
      </c>
      <c r="C221" s="1" t="s">
        <v>81</v>
      </c>
      <c r="D221" s="1">
        <v>0</v>
      </c>
    </row>
    <row r="222" spans="1:4" ht="15.75">
      <c r="A222" s="7" t="s">
        <v>98</v>
      </c>
      <c r="B222" s="1" t="s">
        <v>83</v>
      </c>
      <c r="C222" s="1" t="s">
        <v>81</v>
      </c>
      <c r="D222" s="1">
        <v>0</v>
      </c>
    </row>
    <row r="223" spans="1:4" ht="15.75">
      <c r="A223" s="7" t="s">
        <v>99</v>
      </c>
      <c r="B223" s="1" t="s">
        <v>100</v>
      </c>
      <c r="C223" s="1" t="s">
        <v>81</v>
      </c>
      <c r="D223" s="1">
        <v>0</v>
      </c>
    </row>
    <row r="224" spans="1:4" ht="15.75">
      <c r="A224" s="7" t="s">
        <v>101</v>
      </c>
      <c r="B224" s="1" t="s">
        <v>87</v>
      </c>
      <c r="C224" s="1" t="s">
        <v>29</v>
      </c>
      <c r="D224" s="1">
        <v>0</v>
      </c>
    </row>
    <row r="225" spans="1:4" ht="15.75">
      <c r="A225" s="24" t="s">
        <v>102</v>
      </c>
      <c r="B225" s="24"/>
      <c r="C225" s="24"/>
      <c r="D225" s="24"/>
    </row>
    <row r="226" spans="1:4" ht="15.75">
      <c r="A226" s="7" t="s">
        <v>103</v>
      </c>
      <c r="B226" s="1" t="s">
        <v>104</v>
      </c>
      <c r="C226" s="1" t="s">
        <v>81</v>
      </c>
      <c r="D226" s="1">
        <v>10</v>
      </c>
    </row>
    <row r="227" spans="1:4" ht="15.75">
      <c r="A227" s="7" t="s">
        <v>105</v>
      </c>
      <c r="B227" s="1" t="s">
        <v>106</v>
      </c>
      <c r="C227" s="1" t="s">
        <v>81</v>
      </c>
      <c r="D227" s="1">
        <v>0</v>
      </c>
    </row>
    <row r="228" spans="1:4" ht="31.5">
      <c r="A228" s="7" t="s">
        <v>107</v>
      </c>
      <c r="B228" s="1" t="s">
        <v>108</v>
      </c>
      <c r="C228" s="1" t="s">
        <v>29</v>
      </c>
      <c r="D228" s="8">
        <f>40100-17825</f>
        <v>22275</v>
      </c>
    </row>
    <row r="230" spans="1:4" ht="15.75">
      <c r="A230" s="22" t="s">
        <v>116</v>
      </c>
      <c r="B230" s="22"/>
      <c r="D230" s="18" t="s">
        <v>117</v>
      </c>
    </row>
  </sheetData>
  <sheetProtection password="CC29" sheet="1" objects="1" scenarios="1" selectLockedCells="1" selectUnlockedCells="1"/>
  <mergeCells count="9">
    <mergeCell ref="A230:B230"/>
    <mergeCell ref="F85:F86"/>
    <mergeCell ref="A225:D225"/>
    <mergeCell ref="A2:D2"/>
    <mergeCell ref="A26:D26"/>
    <mergeCell ref="A8:D8"/>
    <mergeCell ref="A208:D208"/>
    <mergeCell ref="A213:D213"/>
    <mergeCell ref="A220:D22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5" manualBreakCount="5">
    <brk id="50" max="6" man="1"/>
    <brk id="92" max="6" man="1"/>
    <brk id="134" max="6" man="1"/>
    <brk id="170" max="6" man="1"/>
    <brk id="2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2021-03-24T11:43:58Z</cp:lastPrinted>
  <dcterms:created xsi:type="dcterms:W3CDTF">2010-07-19T21:32:50Z</dcterms:created>
  <dcterms:modified xsi:type="dcterms:W3CDTF">2021-03-24T11:44:16Z</dcterms:modified>
  <cp:category/>
  <cp:version/>
  <cp:contentType/>
  <cp:contentStatus/>
</cp:coreProperties>
</file>