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<sst xmlns="http://schemas.openxmlformats.org/spreadsheetml/2006/main" count="934" uniqueCount="386">
  <si>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</si>
  <si>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</si>
  <si>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</si>
  <si>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</si>
  <si>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</si>
  <si>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</si>
  <si>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</si>
  <si>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</si>
  <si>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</si>
  <si>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</si>
  <si>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</si>
  <si>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</si>
  <si>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</si>
  <si>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</si>
  <si>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</si>
  <si>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</si>
  <si>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</si>
  <si>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</si>
  <si>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</si>
  <si>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</si>
  <si>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</si>
  <si>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</si>
  <si>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</si>
  <si>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</si>
  <si>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</si>
  <si>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</si>
  <si>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</si>
  <si>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</si>
  <si>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</si>
  <si>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</si>
  <si>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</si>
  <si>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</si>
  <si>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</si>
  <si>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</si>
  <si>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</si>
  <si>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</si>
  <si>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</si>
  <si>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</si>
  <si>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</si>
  <si>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</si>
  <si>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</si>
  <si>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</si>
  <si>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</si>
  <si>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</si>
  <si>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</si>
  <si>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</si>
  <si>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</si>
  <si>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</si>
  <si>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</si>
  <si>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</si>
  <si>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</si>
  <si>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</si>
  <si>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</si>
  <si>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</si>
  <si>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</si>
  <si>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</si>
  <si>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</si>
  <si>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</si>
  <si>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</si>
  <si>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</si>
  <si>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</si>
  <si>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</si>
  <si>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</si>
  <si>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</si>
  <si>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</si>
  <si>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</si>
  <si>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</si>
  <si>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</si>
  <si>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</si>
  <si>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</si>
  <si>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</si>
  <si>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</si>
  <si>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</si>
  <si>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</si>
  <si>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</si>
  <si>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</si>
  <si>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</si>
  <si>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</si>
  <si>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</si>
  <si>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</si>
  <si>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</si>
  <si>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</si>
  <si>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</si>
  <si>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</si>
  <si>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</si>
  <si>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</si>
  <si>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</si>
  <si>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</si>
  <si>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</si>
  <si>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</si>
  <si>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</si>
  <si>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</si>
  <si>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</si>
  <si>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</si>
  <si>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</si>
  <si>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</si>
  <si>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</si>
  <si>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</si>
  <si>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</si>
  <si>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</si>
  <si>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</si>
  <si>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</si>
  <si>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</si>
  <si>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</si>
  <si>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</si>
  <si>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</si>
  <si>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</si>
  <si>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</si>
  <si>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</si>
  <si>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</si>
  <si>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</si>
  <si>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</si>
  <si>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</si>
  <si>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</si>
  <si>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</si>
  <si>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</si>
  <si>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</si>
  <si>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</si>
  <si>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</si>
  <si>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</si>
  <si>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</si>
  <si>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</si>
  <si>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</si>
  <si>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</si>
  <si>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</si>
  <si>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</si>
  <si>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</si>
  <si>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</si>
  <si>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</si>
  <si>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</si>
  <si>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</si>
  <si>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</si>
  <si>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</si>
  <si>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</si>
  <si>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</si>
  <si>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</si>
  <si>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</si>
  <si>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</si>
  <si>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</si>
  <si>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</si>
  <si>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</si>
  <si>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</si>
  <si>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</si>
  <si>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</si>
  <si>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</si>
  <si>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</si>
  <si>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</si>
  <si>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</si>
  <si>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</si>
  <si>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</si>
  <si>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</si>
  <si>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</si>
  <si>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</si>
  <si>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</si>
  <si>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</si>
  <si>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</si>
  <si>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</si>
  <si>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</si>
  <si>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</si>
  <si>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</si>
  <si>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</si>
  <si>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</si>
  <si>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</si>
  <si>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</si>
  <si>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</si>
  <si>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</si>
  <si>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</si>
  <si>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</si>
  <si>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</si>
  <si>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</si>
  <si>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</si>
  <si>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</si>
  <si>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</si>
  <si>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</si>
  <si>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</si>
  <si>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</si>
  <si>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</si>
  <si>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</si>
  <si>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</si>
  <si>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</si>
  <si>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</si>
  <si>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</si>
  <si>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</si>
  <si>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</si>
  <si>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</si>
  <si>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</si>
  <si>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</si>
  <si>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</si>
  <si>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</si>
  <si>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</si>
  <si>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</si>
  <si>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</si>
  <si>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</si>
  <si>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</si>
  <si>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</si>
  <si>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</si>
  <si>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</si>
  <si>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</si>
  <si>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</si>
  <si>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</si>
  <si>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</si>
  <si>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</si>
  <si>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</si>
  <si>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</si>
  <si>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</si>
  <si>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</si>
  <si>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</si>
  <si>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</si>
  <si>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</si>
  <si>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</si>
  <si>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</si>
  <si>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</si>
  <si>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</si>
  <si>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</si>
  <si>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</si>
  <si>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</si>
  <si>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</si>
  <si>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</si>
  <si>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</si>
  <si>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</si>
  <si>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</si>
  <si>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</si>
  <si>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</si>
  <si>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</si>
  <si>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</si>
  <si>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</si>
  <si>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</si>
  <si>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 водоснабжения</t>
  </si>
  <si>
    <t>Мехуборка (асфальт) в зимний период</t>
  </si>
  <si>
    <t>общая</t>
  </si>
  <si>
    <t>Отчет об исполнении управляющей организацией ООО "ГУК "Привокзальная" договора управления за 2020 год по дому № 8  ул. Гагарина                                                                  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</si>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</sst>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0;&#1086;&#1087;&#1080;&#1103;%20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3;&#1072;&#1075;&#1072;&#1088;&#1080;&#1085;&#1072;,%20&#1076;.%208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CN4">
            <v>4260</v>
          </cell>
        </row>
        <row r="37">
          <cell r="CL37">
            <v>0.252571</v>
          </cell>
        </row>
        <row r="46">
          <cell r="CL46">
            <v>0.159</v>
          </cell>
        </row>
        <row r="47">
          <cell r="CL47">
            <v>0.301</v>
          </cell>
        </row>
        <row r="48">
          <cell r="CL48">
            <v>0.077</v>
          </cell>
        </row>
        <row r="50">
          <cell r="CL50">
            <v>0.041</v>
          </cell>
        </row>
        <row r="52">
          <cell r="CL52">
            <v>0.044</v>
          </cell>
        </row>
        <row r="53">
          <cell r="CL53">
            <v>0.034</v>
          </cell>
        </row>
        <row r="55">
          <cell r="CL55">
            <v>0.268</v>
          </cell>
        </row>
        <row r="56">
          <cell r="CL56">
            <v>0.642</v>
          </cell>
        </row>
        <row r="58">
          <cell r="CL58">
            <v>0.024</v>
          </cell>
        </row>
        <row r="59">
          <cell r="CL59">
            <v>0.284</v>
          </cell>
        </row>
        <row r="60">
          <cell r="CL60">
            <v>0.012</v>
          </cell>
        </row>
        <row r="63">
          <cell r="CL63">
            <v>0.038644</v>
          </cell>
        </row>
        <row r="64">
          <cell r="CL64">
            <v>0.029755</v>
          </cell>
        </row>
        <row r="74">
          <cell r="CL74">
            <v>0.046448</v>
          </cell>
        </row>
        <row r="75">
          <cell r="CL75">
            <v>0.062331</v>
          </cell>
        </row>
        <row r="77">
          <cell r="CL77">
            <v>0.885</v>
          </cell>
        </row>
        <row r="88">
          <cell r="CL88">
            <v>0.7109</v>
          </cell>
        </row>
        <row r="89">
          <cell r="CL89">
            <v>0.2839</v>
          </cell>
        </row>
        <row r="90">
          <cell r="CL90">
            <v>0.054</v>
          </cell>
        </row>
        <row r="91">
          <cell r="CL91">
            <v>0.0258</v>
          </cell>
        </row>
        <row r="101">
          <cell r="CL101">
            <v>1.2254</v>
          </cell>
        </row>
        <row r="102">
          <cell r="CL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N4">
            <v>4260</v>
          </cell>
        </row>
        <row r="38">
          <cell r="CL38">
            <v>0.083063</v>
          </cell>
        </row>
        <row r="42">
          <cell r="CL42">
            <v>0.077575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7">
          <cell r="CL17">
            <v>0.016067</v>
          </cell>
        </row>
        <row r="28">
          <cell r="CL28">
            <v>0.157123</v>
          </cell>
        </row>
        <row r="92">
          <cell r="CL92">
            <v>0.0108</v>
          </cell>
        </row>
        <row r="94">
          <cell r="CL94">
            <v>0.0033</v>
          </cell>
        </row>
        <row r="95">
          <cell r="CL95">
            <v>0.0033</v>
          </cell>
        </row>
        <row r="97">
          <cell r="CL97">
            <v>0.0028</v>
          </cell>
        </row>
        <row r="98">
          <cell r="CL98">
            <v>0.0001</v>
          </cell>
        </row>
        <row r="123">
          <cell r="CN123">
            <v>240717.02543999994</v>
          </cell>
        </row>
        <row r="124">
          <cell r="CN124">
            <v>267737.75628000003</v>
          </cell>
        </row>
        <row r="125">
          <cell r="CN125">
            <v>62642.448000000004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CL6">
            <v>0.020816</v>
          </cell>
        </row>
        <row r="10">
          <cell r="CL10">
            <v>0.067284</v>
          </cell>
        </row>
        <row r="11">
          <cell r="CL11">
            <v>0.106615</v>
          </cell>
        </row>
        <row r="12">
          <cell r="CL12">
            <v>0.186191</v>
          </cell>
        </row>
        <row r="14">
          <cell r="CL14">
            <v>0.143598</v>
          </cell>
        </row>
        <row r="15">
          <cell r="CL15">
            <v>0.349837</v>
          </cell>
        </row>
        <row r="20">
          <cell r="CL20">
            <v>0.174567</v>
          </cell>
        </row>
        <row r="21">
          <cell r="CL21">
            <v>0.319027</v>
          </cell>
        </row>
        <row r="24">
          <cell r="CL24">
            <v>0.042173</v>
          </cell>
        </row>
        <row r="27">
          <cell r="CL27">
            <v>0.072181</v>
          </cell>
        </row>
        <row r="29">
          <cell r="CL29">
            <v>0.057403</v>
          </cell>
        </row>
        <row r="30">
          <cell r="CL30">
            <v>0.111103</v>
          </cell>
        </row>
        <row r="32">
          <cell r="CL32">
            <v>0.079704</v>
          </cell>
        </row>
        <row r="34">
          <cell r="CL34">
            <v>0.288607</v>
          </cell>
        </row>
        <row r="38">
          <cell r="CL38">
            <v>0.083063</v>
          </cell>
        </row>
        <row r="39">
          <cell r="CL39">
            <v>0.059131</v>
          </cell>
        </row>
        <row r="42">
          <cell r="CL42">
            <v>0.077575</v>
          </cell>
        </row>
        <row r="43">
          <cell r="CL43">
            <v>0.04182</v>
          </cell>
        </row>
        <row r="49">
          <cell r="CL49">
            <v>0.158</v>
          </cell>
        </row>
        <row r="51">
          <cell r="CL51">
            <v>0.216</v>
          </cell>
        </row>
        <row r="57">
          <cell r="CL57">
            <v>0.057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778.54</v>
          </cell>
        </row>
        <row r="24">
          <cell r="D24">
            <v>-5477.450880000135</v>
          </cell>
        </row>
        <row r="25">
          <cell r="D25">
            <v>56632.5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90" zoomScaleSheetLayoutView="90" zoomScalePageLayoutView="0" workbookViewId="0" topLeftCell="A1">
      <selection activeCell="B235" sqref="B235"/>
    </sheetView>
  </sheetViews>
  <sheetFormatPr defaultColWidth="9.140625" defaultRowHeight="15"/>
  <cols>
    <col min="1" max="1" width="9.140625" style="14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2.28125" style="18" hidden="1" customWidth="1"/>
    <col min="8" max="8" width="13.140625" style="18" hidden="1" customWidth="1"/>
    <col min="9" max="9" width="25.140625" style="18" hidden="1" customWidth="1"/>
    <col min="10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230</v>
      </c>
      <c r="B2" s="22"/>
      <c r="C2" s="22"/>
      <c r="D2" s="22"/>
      <c r="E2" s="2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'[5]по форме'!$D$23</f>
        <v>778.54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'[5]по форме'!$D$24</f>
        <v>-5477.450880000135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'[5]по форме'!$D$25</f>
        <v>56632.5</v>
      </c>
    </row>
    <row r="12" spans="1:5" ht="31.5">
      <c r="A12" s="7" t="s">
        <v>77</v>
      </c>
      <c r="B12" s="1" t="s">
        <v>78</v>
      </c>
      <c r="C12" s="1" t="s">
        <v>73</v>
      </c>
      <c r="D12" s="8">
        <f>D13+D14+D15</f>
        <v>571097.22972</v>
      </c>
      <c r="E12" s="2" t="s">
        <v>229</v>
      </c>
    </row>
    <row r="13" spans="1:4" ht="15.75">
      <c r="A13" s="7" t="s">
        <v>94</v>
      </c>
      <c r="B13" s="15" t="s">
        <v>79</v>
      </c>
      <c r="C13" s="1" t="s">
        <v>73</v>
      </c>
      <c r="D13" s="8">
        <f>'[3]ГУК 2019'!$CN$124</f>
        <v>267737.75628000003</v>
      </c>
    </row>
    <row r="14" spans="1:4" ht="15.75">
      <c r="A14" s="7" t="s">
        <v>95</v>
      </c>
      <c r="B14" s="15" t="s">
        <v>80</v>
      </c>
      <c r="C14" s="1" t="s">
        <v>73</v>
      </c>
      <c r="D14" s="8">
        <f>'[3]ГУК 2019'!$CN$123</f>
        <v>240717.02543999994</v>
      </c>
    </row>
    <row r="15" spans="1:4" ht="15.75">
      <c r="A15" s="7" t="s">
        <v>96</v>
      </c>
      <c r="B15" s="15" t="s">
        <v>81</v>
      </c>
      <c r="C15" s="1" t="s">
        <v>73</v>
      </c>
      <c r="D15" s="8">
        <f>'[3]ГУК 2019'!$CN$125</f>
        <v>62642.448000000004</v>
      </c>
    </row>
    <row r="16" spans="1:5" ht="15.75">
      <c r="A16" s="15" t="s">
        <v>82</v>
      </c>
      <c r="B16" s="15" t="s">
        <v>83</v>
      </c>
      <c r="C16" s="15" t="s">
        <v>73</v>
      </c>
      <c r="D16" s="16">
        <f>D17</f>
        <v>528052.4297199999</v>
      </c>
      <c r="E16" s="2">
        <v>370707.34</v>
      </c>
    </row>
    <row r="17" spans="1:4" ht="31.5">
      <c r="A17" s="15" t="s">
        <v>59</v>
      </c>
      <c r="B17" s="15" t="s">
        <v>97</v>
      </c>
      <c r="C17" s="15" t="s">
        <v>73</v>
      </c>
      <c r="D17" s="16">
        <f>D12-D25+D246+D262</f>
        <v>528052.4297199999</v>
      </c>
    </row>
    <row r="18" spans="1:4" ht="31.5">
      <c r="A18" s="15" t="s">
        <v>84</v>
      </c>
      <c r="B18" s="15" t="s">
        <v>98</v>
      </c>
      <c r="C18" s="15" t="s">
        <v>73</v>
      </c>
      <c r="D18" s="16">
        <v>0</v>
      </c>
    </row>
    <row r="19" spans="1:4" ht="15.75">
      <c r="A19" s="15" t="s">
        <v>60</v>
      </c>
      <c r="B19" s="15" t="s">
        <v>85</v>
      </c>
      <c r="C19" s="15" t="s">
        <v>73</v>
      </c>
      <c r="D19" s="16">
        <v>0</v>
      </c>
    </row>
    <row r="20" spans="1:4" ht="15.75">
      <c r="A20" s="15" t="s">
        <v>61</v>
      </c>
      <c r="B20" s="15" t="s">
        <v>86</v>
      </c>
      <c r="C20" s="15" t="s">
        <v>73</v>
      </c>
      <c r="D20" s="16">
        <v>0</v>
      </c>
    </row>
    <row r="21" spans="1:4" ht="15.75">
      <c r="A21" s="15" t="s">
        <v>87</v>
      </c>
      <c r="B21" s="15" t="s">
        <v>88</v>
      </c>
      <c r="C21" s="15" t="s">
        <v>73</v>
      </c>
      <c r="D21" s="16">
        <v>0</v>
      </c>
    </row>
    <row r="22" spans="1:4" ht="15.75">
      <c r="A22" s="15" t="s">
        <v>89</v>
      </c>
      <c r="B22" s="15" t="s">
        <v>90</v>
      </c>
      <c r="C22" s="15" t="s">
        <v>73</v>
      </c>
      <c r="D22" s="16">
        <f>D16+D10+D9</f>
        <v>523353.51883999974</v>
      </c>
    </row>
    <row r="23" spans="1:4" ht="15.75">
      <c r="A23" s="15" t="s">
        <v>91</v>
      </c>
      <c r="B23" s="15" t="s">
        <v>99</v>
      </c>
      <c r="C23" s="15" t="s">
        <v>73</v>
      </c>
      <c r="D23" s="16">
        <v>2423.97</v>
      </c>
    </row>
    <row r="24" spans="1:4" ht="15.75">
      <c r="A24" s="15" t="s">
        <v>92</v>
      </c>
      <c r="B24" s="15" t="s">
        <v>100</v>
      </c>
      <c r="C24" s="15" t="s">
        <v>73</v>
      </c>
      <c r="D24" s="16">
        <f>D22-D241</f>
        <v>-835.0164400003268</v>
      </c>
    </row>
    <row r="25" spans="1:4" ht="15.75">
      <c r="A25" s="15" t="s">
        <v>93</v>
      </c>
      <c r="B25" s="15" t="s">
        <v>101</v>
      </c>
      <c r="C25" s="15" t="s">
        <v>73</v>
      </c>
      <c r="D25" s="16">
        <v>49418.45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F28</f>
        <v>45241.200000000004</v>
      </c>
      <c r="E28" s="2">
        <v>29374.76</v>
      </c>
      <c r="F28" s="18">
        <f>'[1]гук(2016)'!$CL$77*12*'[1]гук(2016)'!$CN$4</f>
        <v>45241.200000000004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6.895483568075117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55971.28799999999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F35</f>
        <v>2760.48</v>
      </c>
      <c r="F35" s="18">
        <f>'[1]гук(2016)'!$CL$90*12*E2</f>
        <v>2760.48</v>
      </c>
      <c r="G35" s="2">
        <v>2300.4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7">
        <f>E35/E2</f>
        <v>0.648</v>
      </c>
    </row>
    <row r="39" spans="1:7" ht="31.5">
      <c r="A39" s="7" t="s">
        <v>121</v>
      </c>
      <c r="B39" s="1" t="s">
        <v>106</v>
      </c>
      <c r="C39" s="1" t="s">
        <v>67</v>
      </c>
      <c r="D39" s="1" t="s">
        <v>197</v>
      </c>
      <c r="E39" s="2">
        <f>F39</f>
        <v>1318.896</v>
      </c>
      <c r="F39" s="18">
        <f>'[1]гук(2016)'!$CL$91*12*E2</f>
        <v>1318.896</v>
      </c>
      <c r="G39" s="2">
        <v>659.45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7">
        <f>E39/E2</f>
        <v>0.3096</v>
      </c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f>F43</f>
        <v>14512.967999999999</v>
      </c>
      <c r="F43" s="18">
        <f>'[1]гук(2016)'!$CL$89*12*E2</f>
        <v>14512.967999999999</v>
      </c>
      <c r="G43" s="2">
        <v>13908.26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3.4067999999999996</v>
      </c>
    </row>
    <row r="47" spans="1:7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f>F47</f>
        <v>36341.208</v>
      </c>
      <c r="F47" s="18">
        <f>'[1]гук(2016)'!$CL$88*12*E2</f>
        <v>36341.208</v>
      </c>
      <c r="G47" s="2">
        <v>30254.14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17">
        <f>E47/E2</f>
        <v>8.5308</v>
      </c>
    </row>
    <row r="51" spans="1:7" ht="47.25">
      <c r="A51" s="7" t="s">
        <v>215</v>
      </c>
      <c r="B51" s="1" t="s">
        <v>106</v>
      </c>
      <c r="C51" s="1" t="s">
        <v>67</v>
      </c>
      <c r="D51" s="17" t="s">
        <v>200</v>
      </c>
      <c r="E51" s="2">
        <f>F51</f>
        <v>485.64</v>
      </c>
      <c r="F51" s="18">
        <f>('[3]ГУК 2019'!$CL$94+'[3]ГУК 2019'!$CL$95+'[3]ГУК 2019'!$CL$97+'[3]ГУК 2019'!$CL$98)*12*E2</f>
        <v>485.64</v>
      </c>
      <c r="G51" s="2">
        <v>360.4</v>
      </c>
    </row>
    <row r="52" spans="1:4" ht="15.75">
      <c r="A52" s="7" t="s">
        <v>216</v>
      </c>
      <c r="B52" s="1" t="s">
        <v>107</v>
      </c>
      <c r="C52" s="1" t="s">
        <v>67</v>
      </c>
      <c r="D52" s="17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17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17">
        <f>E51/E2</f>
        <v>0.11399999999999999</v>
      </c>
    </row>
    <row r="55" spans="1:7" ht="31.5">
      <c r="A55" s="7" t="s">
        <v>219</v>
      </c>
      <c r="B55" s="1" t="s">
        <v>106</v>
      </c>
      <c r="C55" s="1" t="s">
        <v>67</v>
      </c>
      <c r="D55" s="17" t="s">
        <v>199</v>
      </c>
      <c r="E55" s="2">
        <f>F55</f>
        <v>552.096</v>
      </c>
      <c r="F55" s="18">
        <f>'[3]ГУК 2019'!$CL$92*12*E2</f>
        <v>552.096</v>
      </c>
      <c r="G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17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17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17">
        <f>E55/E2</f>
        <v>0.1296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F60</f>
        <v>40044.852</v>
      </c>
      <c r="F60" s="18">
        <f>'[1]гук(2016)'!$CL$102*12*'[1]гук(2016)'!$CN$4</f>
        <v>40044.852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0</v>
      </c>
    </row>
    <row r="65" spans="1:22" s="6" customFormat="1" ht="30.75" customHeight="1">
      <c r="A65" s="19" t="s">
        <v>234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36.7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241</v>
      </c>
      <c r="B72" s="1" t="s">
        <v>105</v>
      </c>
      <c r="C72" s="1" t="s">
        <v>73</v>
      </c>
      <c r="D72" s="8">
        <f>F72</f>
        <v>62642.448000000004</v>
      </c>
      <c r="F72" s="18">
        <f>'[1]гук(2016)'!$CL$101*12*E2</f>
        <v>62642.448000000004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3">
        <f>E72/E2</f>
        <v>0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8">
        <f>E79</f>
        <v>12911.42952</v>
      </c>
    </row>
    <row r="79" spans="1:7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f>F79</f>
        <v>12911.42952</v>
      </c>
      <c r="F79" s="18">
        <f>'[1]гук(2016)'!$CL$37*12*E2</f>
        <v>12911.42952</v>
      </c>
      <c r="G79" s="2">
        <v>12870.06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3.030852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f>G83</f>
        <v>5560.78248</v>
      </c>
      <c r="F83" s="5" t="s">
        <v>209</v>
      </c>
      <c r="G83" s="5">
        <f>('[1]гук(2016)'!$CL$74+'[1]гук(2016)'!$CL$75+'[1]гук(2016)'!$CL$72)*12*E2</f>
        <v>5560.78248</v>
      </c>
      <c r="H83" s="2">
        <v>4601.85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8">
        <f>E83</f>
        <v>5560.78248</v>
      </c>
      <c r="F84" s="18">
        <v>56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99.29968714285714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7">
        <f>E91+E95</f>
        <v>3496.55688</v>
      </c>
      <c r="F90" s="1">
        <v>726.2</v>
      </c>
    </row>
    <row r="91" spans="1:8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f>G91</f>
        <v>1521.0756</v>
      </c>
      <c r="F91" s="20" t="s">
        <v>223</v>
      </c>
      <c r="G91" s="18">
        <f>'[1]гук(2016)'!$CL$64*12*E2</f>
        <v>1521.0756</v>
      </c>
      <c r="H91" s="2">
        <v>0</v>
      </c>
    </row>
    <row r="92" spans="1:8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  <c r="H92" s="2"/>
    </row>
    <row r="93" spans="1:8" ht="15.75">
      <c r="A93" s="7" t="s">
        <v>249</v>
      </c>
      <c r="B93" s="1" t="s">
        <v>64</v>
      </c>
      <c r="C93" s="1" t="s">
        <v>67</v>
      </c>
      <c r="D93" s="1" t="s">
        <v>151</v>
      </c>
      <c r="H93" s="2"/>
    </row>
    <row r="94" spans="1:8" ht="31.5">
      <c r="A94" s="7" t="s">
        <v>250</v>
      </c>
      <c r="B94" s="1" t="s">
        <v>108</v>
      </c>
      <c r="C94" s="1" t="s">
        <v>73</v>
      </c>
      <c r="D94" s="23">
        <f>E91/F90</f>
        <v>2.0945684384467085</v>
      </c>
      <c r="F94" s="1" t="s">
        <v>210</v>
      </c>
      <c r="H94" s="2"/>
    </row>
    <row r="95" spans="1:8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f>G95</f>
        <v>1975.48128</v>
      </c>
      <c r="F95" s="1">
        <f>F90</f>
        <v>726.2</v>
      </c>
      <c r="G95" s="18">
        <f>'[1]гук(2016)'!$CL$63*12*E2</f>
        <v>1975.48128</v>
      </c>
      <c r="H95" s="2">
        <v>566.44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3">
        <f>E95/F95</f>
        <v>2.7202992013219496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E101+E105+E113+E117+E121+E125+E129+E133+E137+E141+E145+E149+E153+E109</f>
        <v>152603.22832000002</v>
      </c>
    </row>
    <row r="101" spans="1:7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f>F101</f>
        <v>2351.52</v>
      </c>
      <c r="F101" s="18">
        <f>('[1]гук(2016)'!$CL$53+'[1]гук(2016)'!$CL$60)*12*'[1]гук(2016)'!$CN$4</f>
        <v>2351.52</v>
      </c>
      <c r="G101" s="2">
        <v>1573.54</v>
      </c>
    </row>
    <row r="102" spans="1:7" ht="15.75">
      <c r="A102" s="7" t="s">
        <v>257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258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259</v>
      </c>
      <c r="B104" s="1" t="s">
        <v>108</v>
      </c>
      <c r="C104" s="1" t="s">
        <v>73</v>
      </c>
      <c r="D104" s="23">
        <f>E101/E2</f>
        <v>0.552</v>
      </c>
      <c r="G104" s="2"/>
    </row>
    <row r="105" spans="1:7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f>F105+2000</f>
        <v>10128.08</v>
      </c>
      <c r="F105" s="18">
        <f>'[1]гук(2016)'!$CL$46*12*E2</f>
        <v>8128.08</v>
      </c>
      <c r="G105" s="2">
        <v>5080.05</v>
      </c>
    </row>
    <row r="106" spans="1:7" ht="15.75">
      <c r="A106" s="7" t="s">
        <v>261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7" t="s">
        <v>262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7" t="s">
        <v>263</v>
      </c>
      <c r="B108" s="1" t="s">
        <v>108</v>
      </c>
      <c r="C108" s="1" t="s">
        <v>73</v>
      </c>
      <c r="D108" s="23">
        <f>E105/E2</f>
        <v>2.3774835680751174</v>
      </c>
      <c r="G108" s="2"/>
    </row>
    <row r="109" spans="1:7" ht="31.5">
      <c r="A109" s="7" t="s">
        <v>264</v>
      </c>
      <c r="B109" s="1" t="s">
        <v>106</v>
      </c>
      <c r="C109" s="1" t="s">
        <v>67</v>
      </c>
      <c r="D109" s="23" t="s">
        <v>228</v>
      </c>
      <c r="E109" s="2">
        <f>F109</f>
        <v>2095.92</v>
      </c>
      <c r="F109" s="18">
        <f>'[1]гук(2016)'!$CL$50*12*'[1]гук(2016)'!$CN$4</f>
        <v>2095.92</v>
      </c>
      <c r="G109" s="2">
        <v>1127.02</v>
      </c>
    </row>
    <row r="110" spans="1:4" ht="15.75">
      <c r="A110" s="7" t="s">
        <v>265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23">
        <f>E109/E2</f>
        <v>0.492</v>
      </c>
    </row>
    <row r="113" spans="1:7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f>F113</f>
        <v>3476.1600000000003</v>
      </c>
      <c r="F113" s="18">
        <f>('[1]гук(2016)'!$CL$52+'[1]гук(2016)'!$CL$58)*12*'[1]гук(2016)'!$CN$4</f>
        <v>3476.1600000000003</v>
      </c>
      <c r="G113" s="2">
        <v>2801.25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3">
        <f>E113/E2</f>
        <v>0.8160000000000001</v>
      </c>
    </row>
    <row r="117" spans="1:6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44876.83</v>
      </c>
      <c r="F117" s="18">
        <f>('[1]гук(2016)'!$CL$48+'[1]гук(2016)'!$CL$56)*12*'[1]гук(2016)'!$CN$4</f>
        <v>36755.28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3">
        <f>E117/E2</f>
        <v>10.534467136150235</v>
      </c>
    </row>
    <row r="121" spans="1:7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f>F121</f>
        <v>29087.28</v>
      </c>
      <c r="F121" s="18">
        <f>('[1]гук(2016)'!$CL$47+'[1]гук(2016)'!$CL$55)*12*'[1]гук(2016)'!$CN$4</f>
        <v>29087.28</v>
      </c>
      <c r="G121" s="2">
        <v>25737.52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3">
        <f>E121/E2</f>
        <v>6.827999999999999</v>
      </c>
    </row>
    <row r="125" spans="1:7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f>F125</f>
        <v>14518.079999999998</v>
      </c>
      <c r="F125" s="18">
        <f>'[1]гук(2016)'!$CL$59*12*'[1]гук(2016)'!$CN$4</f>
        <v>14518.079999999998</v>
      </c>
      <c r="G125" s="2">
        <v>14509.56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3">
        <f>E125/E2</f>
        <v>3.4079999999999995</v>
      </c>
    </row>
    <row r="129" spans="1:7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f>F129</f>
        <v>11041.92</v>
      </c>
      <c r="F129" s="18">
        <f>'[4]ГУК 2019'!$CL$51*12*E2</f>
        <v>11041.92</v>
      </c>
      <c r="G129" s="2">
        <v>3682.77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3">
        <f>E129/E2</f>
        <v>2.592</v>
      </c>
    </row>
    <row r="133" spans="1:7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f>F133</f>
        <v>8076.96</v>
      </c>
      <c r="F133" s="18">
        <f>'[4]ГУК 2019'!$CL$49*12*E2</f>
        <v>8076.96</v>
      </c>
      <c r="G133" s="2">
        <v>1921.26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3">
        <f>E133/E2</f>
        <v>1.896</v>
      </c>
    </row>
    <row r="137" spans="1:7" ht="31.5">
      <c r="A137" s="7" t="s">
        <v>292</v>
      </c>
      <c r="B137" s="1" t="s">
        <v>106</v>
      </c>
      <c r="C137" s="1" t="s">
        <v>67</v>
      </c>
      <c r="D137" s="1" t="s">
        <v>206</v>
      </c>
      <c r="E137" s="2">
        <f>F137</f>
        <v>2913.84</v>
      </c>
      <c r="F137" s="18">
        <f>'[4]ГУК 2019'!$CL$57*12*E2</f>
        <v>2913.84</v>
      </c>
      <c r="G137" s="2">
        <v>1454.36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3">
        <f>E137/E2</f>
        <v>0.684</v>
      </c>
    </row>
    <row r="141" spans="1:5" ht="31.5">
      <c r="A141" s="7" t="s">
        <v>296</v>
      </c>
      <c r="B141" s="1" t="s">
        <v>106</v>
      </c>
      <c r="C141" s="1" t="s">
        <v>67</v>
      </c>
      <c r="D141" s="23" t="s">
        <v>205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3">
        <f>E141/E2</f>
        <v>0</v>
      </c>
    </row>
    <row r="145" spans="1:7" ht="31.5">
      <c r="A145" s="7" t="s">
        <v>300</v>
      </c>
      <c r="B145" s="1" t="s">
        <v>106</v>
      </c>
      <c r="C145" s="1" t="s">
        <v>67</v>
      </c>
      <c r="D145" s="23" t="s">
        <v>207</v>
      </c>
      <c r="E145" s="2">
        <v>5208.58</v>
      </c>
      <c r="F145" s="18">
        <f>'[4]ГУК 2019'!$CL$6*12*E2</f>
        <v>1064.11392</v>
      </c>
      <c r="G145" s="2"/>
    </row>
    <row r="146" spans="1:4" ht="15.75">
      <c r="A146" s="7" t="s">
        <v>301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3">
        <f>E145/E2</f>
        <v>1.2226713615023475</v>
      </c>
    </row>
    <row r="149" spans="1:7" ht="31.5">
      <c r="A149" s="7" t="s">
        <v>304</v>
      </c>
      <c r="B149" s="1" t="s">
        <v>106</v>
      </c>
      <c r="C149" s="1" t="s">
        <v>67</v>
      </c>
      <c r="D149" s="23" t="s">
        <v>204</v>
      </c>
      <c r="E149" s="2">
        <f>F149</f>
        <v>4074.46848</v>
      </c>
      <c r="F149" s="18">
        <f>'[4]ГУК 2019'!$CL$32*12*E2</f>
        <v>4074.46848</v>
      </c>
      <c r="G149" s="2">
        <v>0</v>
      </c>
    </row>
    <row r="150" spans="1:4" ht="15.75">
      <c r="A150" s="7" t="s">
        <v>305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3">
        <f>E149/E2</f>
        <v>0.956448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201</v>
      </c>
      <c r="E153" s="2">
        <f>F153</f>
        <v>14753.589839999999</v>
      </c>
      <c r="F153" s="13">
        <f>'[4]ГУК 2019'!$CL$34*12*E2</f>
        <v>14753.589839999999</v>
      </c>
      <c r="G153" s="2">
        <v>721.76</v>
      </c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311</v>
      </c>
      <c r="B156" s="1" t="s">
        <v>108</v>
      </c>
      <c r="C156" s="1" t="s">
        <v>73</v>
      </c>
      <c r="D156" s="23">
        <f>E153/E2</f>
        <v>3.463284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</f>
        <v>101033.78048000002</v>
      </c>
    </row>
    <row r="159" spans="1:9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I159</f>
        <v>2148.426</v>
      </c>
      <c r="F159" s="18">
        <v>1</v>
      </c>
      <c r="G159" s="18">
        <f>('[4]ГУК 2019'!$CL$39+'[4]ГУК 2019'!$CL$43)*12*E2</f>
        <v>5160.61512</v>
      </c>
      <c r="I159" s="2">
        <f>2148.426</f>
        <v>2148.426</v>
      </c>
    </row>
    <row r="160" spans="1:9" ht="15.75">
      <c r="A160" s="7" t="s">
        <v>315</v>
      </c>
      <c r="B160" s="1" t="s">
        <v>107</v>
      </c>
      <c r="C160" s="1" t="s">
        <v>67</v>
      </c>
      <c r="D160" s="1" t="s">
        <v>40</v>
      </c>
      <c r="I160" s="2"/>
    </row>
    <row r="161" spans="1:9" ht="15.75">
      <c r="A161" s="7" t="s">
        <v>316</v>
      </c>
      <c r="B161" s="1" t="s">
        <v>64</v>
      </c>
      <c r="C161" s="1" t="s">
        <v>67</v>
      </c>
      <c r="D161" s="1" t="s">
        <v>20</v>
      </c>
      <c r="I161" s="2"/>
    </row>
    <row r="162" spans="1:9" ht="15.75">
      <c r="A162" s="7" t="s">
        <v>317</v>
      </c>
      <c r="B162" s="1" t="s">
        <v>108</v>
      </c>
      <c r="C162" s="1" t="s">
        <v>73</v>
      </c>
      <c r="D162" s="23">
        <f>E159</f>
        <v>2148.426</v>
      </c>
      <c r="I162" s="2"/>
    </row>
    <row r="163" spans="1:9" ht="31.5">
      <c r="A163" s="7" t="s">
        <v>318</v>
      </c>
      <c r="B163" s="1" t="s">
        <v>106</v>
      </c>
      <c r="C163" s="1" t="s">
        <v>67</v>
      </c>
      <c r="D163" s="1" t="s">
        <v>225</v>
      </c>
      <c r="E163" s="2">
        <f>I163</f>
        <v>8211.81456</v>
      </c>
      <c r="F163" s="18">
        <v>1</v>
      </c>
      <c r="G163" s="18">
        <f>('[4]ГУК 2019'!$CL$38+'[4]ГУК 2019'!$CL$42)*12*E2</f>
        <v>8211.81456</v>
      </c>
      <c r="I163" s="2">
        <f>('[2]гук(2016)'!$CL$38+'[2]гук(2016)'!$CL$42)*12*'[2]гук(2016)'!$CN$4</f>
        <v>8211.81456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3">
        <f>E163/F163</f>
        <v>8211.81456</v>
      </c>
    </row>
    <row r="167" spans="1:8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f>G167</f>
        <v>5679.585359999999</v>
      </c>
      <c r="G167" s="18">
        <f>'[4]ГУК 2019'!$CL$30*12*E2</f>
        <v>5679.585359999999</v>
      </c>
      <c r="H167" s="2">
        <v>4386.95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3">
        <f>E167/E2</f>
        <v>1.3332359999999999</v>
      </c>
    </row>
    <row r="171" spans="1:8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f>G171</f>
        <v>3689.89272</v>
      </c>
      <c r="G171" s="18">
        <f>'[4]ГУК 2019'!$CL$27*12*E2</f>
        <v>3689.89272</v>
      </c>
      <c r="H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3">
        <f>E171/E2</f>
        <v>0.8661719999999999</v>
      </c>
    </row>
    <row r="175" spans="1:8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f>G175</f>
        <v>16308.660240000001</v>
      </c>
      <c r="G175" s="18">
        <f>'[4]ГУК 2019'!$CL$21*12*E2</f>
        <v>16308.660240000001</v>
      </c>
      <c r="H175" s="2">
        <f>6274.54</f>
        <v>6274.54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3">
        <f>E175/E2</f>
        <v>3.8283240000000003</v>
      </c>
    </row>
    <row r="179" spans="1:8" ht="31.5">
      <c r="A179" s="7" t="s">
        <v>334</v>
      </c>
      <c r="B179" s="1" t="s">
        <v>106</v>
      </c>
      <c r="C179" s="1" t="s">
        <v>67</v>
      </c>
      <c r="D179" s="1" t="s">
        <v>227</v>
      </c>
      <c r="E179" s="2">
        <f>G179</f>
        <v>8923.865039999999</v>
      </c>
      <c r="G179" s="18">
        <f>'[4]ГУК 2019'!$CL$20*12*E2</f>
        <v>8923.865039999999</v>
      </c>
      <c r="H179" s="2">
        <v>1288.18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3">
        <f>E179/E2</f>
        <v>2.094804</v>
      </c>
    </row>
    <row r="183" spans="1:8" ht="31.5">
      <c r="A183" s="7" t="s">
        <v>338</v>
      </c>
      <c r="B183" s="1" t="s">
        <v>106</v>
      </c>
      <c r="C183" s="1" t="s">
        <v>67</v>
      </c>
      <c r="D183" s="1" t="s">
        <v>44</v>
      </c>
      <c r="E183" s="2">
        <v>4663.12</v>
      </c>
      <c r="F183" s="2"/>
      <c r="G183" s="18">
        <f>'[4]ГУК 2019'!$CL$29*12*E2</f>
        <v>2934.44136</v>
      </c>
      <c r="H183" s="2"/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3">
        <f>E183/E2</f>
        <v>1.0946291079812207</v>
      </c>
    </row>
    <row r="187" spans="1:8" ht="31.5">
      <c r="A187" s="7" t="s">
        <v>342</v>
      </c>
      <c r="B187" s="1" t="s">
        <v>106</v>
      </c>
      <c r="C187" s="1" t="s">
        <v>67</v>
      </c>
      <c r="D187" s="1" t="s">
        <v>45</v>
      </c>
      <c r="E187" s="2">
        <f>G187</f>
        <v>8032.12776</v>
      </c>
      <c r="F187" s="18" t="s">
        <v>202</v>
      </c>
      <c r="G187" s="18">
        <f>'[3]ГУК 2019'!$CL$28*12*E2</f>
        <v>8032.12776</v>
      </c>
      <c r="H187" s="2">
        <v>6079.4</v>
      </c>
    </row>
    <row r="188" spans="1:6" ht="15.75">
      <c r="A188" s="7" t="s">
        <v>343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3">
        <f>E187/E2</f>
        <v>1.8854760000000002</v>
      </c>
    </row>
    <row r="191" spans="1:7" ht="31.5">
      <c r="A191" s="7" t="s">
        <v>346</v>
      </c>
      <c r="B191" s="1" t="s">
        <v>106</v>
      </c>
      <c r="C191" s="1" t="s">
        <v>67</v>
      </c>
      <c r="D191" s="1" t="s">
        <v>46</v>
      </c>
      <c r="E191" s="2">
        <v>37926.13</v>
      </c>
      <c r="G191" s="18">
        <f>'[4]ГУК 2019'!$CL$24*12*E2</f>
        <v>2155.8837599999997</v>
      </c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3">
        <f>E191/E2</f>
        <v>8.902847417840375</v>
      </c>
    </row>
    <row r="195" spans="1:9" ht="31.5">
      <c r="A195" s="7" t="s">
        <v>350</v>
      </c>
      <c r="B195" s="1" t="s">
        <v>106</v>
      </c>
      <c r="C195" s="1" t="s">
        <v>67</v>
      </c>
      <c r="D195" s="23" t="s">
        <v>224</v>
      </c>
      <c r="E195" s="2">
        <f>G195</f>
        <v>5450.1588</v>
      </c>
      <c r="G195" s="18">
        <f>'[4]ГУК 2019'!$CL$11*12*E2</f>
        <v>5450.1588</v>
      </c>
      <c r="I195" s="2">
        <v>0</v>
      </c>
    </row>
    <row r="196" spans="1:4" ht="15.75">
      <c r="A196" s="7" t="s">
        <v>351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3">
        <f>E195/E2</f>
        <v>1.27938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44682.9696</v>
      </c>
      <c r="F200" s="11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7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f>F205</f>
        <v>9518.08392</v>
      </c>
      <c r="F205" s="18">
        <f>'[4]ГУК 2019'!$CL$12*12*E2</f>
        <v>9518.08392</v>
      </c>
      <c r="G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2.234292</v>
      </c>
    </row>
    <row r="209" spans="1:7" ht="31.5">
      <c r="A209" s="7" t="s">
        <v>354</v>
      </c>
      <c r="B209" s="1" t="s">
        <v>106</v>
      </c>
      <c r="C209" s="1" t="s">
        <v>67</v>
      </c>
      <c r="D209" s="1" t="s">
        <v>49</v>
      </c>
      <c r="E209" s="2">
        <f>F209</f>
        <v>7340.72976</v>
      </c>
      <c r="F209" s="18">
        <f>'[4]ГУК 2019'!$CL$14*12*E2</f>
        <v>7340.72976</v>
      </c>
      <c r="G209" s="18">
        <v>0</v>
      </c>
    </row>
    <row r="210" spans="1:4" ht="15.75">
      <c r="A210" s="7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357</v>
      </c>
      <c r="B212" s="1" t="s">
        <v>108</v>
      </c>
      <c r="C212" s="1" t="s">
        <v>73</v>
      </c>
      <c r="D212" s="23">
        <f>E209/E2</f>
        <v>1.723176</v>
      </c>
    </row>
    <row r="213" spans="1:5" ht="31.5">
      <c r="A213" s="7" t="s">
        <v>358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361</v>
      </c>
      <c r="B216" s="1" t="s">
        <v>108</v>
      </c>
      <c r="C216" s="1" t="s">
        <v>73</v>
      </c>
      <c r="D216" s="1">
        <v>0</v>
      </c>
    </row>
    <row r="217" spans="1:7" ht="31.5">
      <c r="A217" s="7" t="s">
        <v>362</v>
      </c>
      <c r="B217" s="1" t="s">
        <v>106</v>
      </c>
      <c r="C217" s="1" t="s">
        <v>67</v>
      </c>
      <c r="D217" s="1" t="s">
        <v>208</v>
      </c>
      <c r="E217" s="2">
        <f>F217</f>
        <v>3439.55808</v>
      </c>
      <c r="F217" s="18">
        <f>'[4]ГУК 2019'!$CL$10*12*E2</f>
        <v>3439.55808</v>
      </c>
      <c r="G217" s="2">
        <f>963.8</f>
        <v>963.8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23">
        <f>E217/E2+E218/E2</f>
        <v>0.8074079999999999</v>
      </c>
    </row>
    <row r="221" spans="1:5" ht="31.5">
      <c r="A221" s="7" t="s">
        <v>366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23">
        <f>E221/E2</f>
        <v>0</v>
      </c>
    </row>
    <row r="225" spans="1:7" ht="31.5">
      <c r="A225" s="7" t="s">
        <v>370</v>
      </c>
      <c r="B225" s="1" t="s">
        <v>106</v>
      </c>
      <c r="C225" s="1" t="s">
        <v>67</v>
      </c>
      <c r="D225" s="1" t="s">
        <v>0</v>
      </c>
      <c r="E225" s="2">
        <f>F225</f>
        <v>821.3450400000002</v>
      </c>
      <c r="F225" s="18">
        <f>'[3]ГУК 2019'!$CL$17*12*E2</f>
        <v>821.3450400000002</v>
      </c>
      <c r="G225" s="2">
        <v>0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23">
        <f>E225/E2</f>
        <v>0.19280400000000003</v>
      </c>
    </row>
    <row r="229" spans="1:6" ht="31.5">
      <c r="A229" s="7" t="s">
        <v>374</v>
      </c>
      <c r="B229" s="1" t="s">
        <v>106</v>
      </c>
      <c r="C229" s="1" t="s">
        <v>67</v>
      </c>
      <c r="D229" s="1" t="s">
        <v>51</v>
      </c>
      <c r="E229" s="2">
        <f>F229</f>
        <v>17883.66744</v>
      </c>
      <c r="F229" s="18">
        <f>'[4]ГУК 2019'!$CL$15*12*E2</f>
        <v>17883.66744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23">
        <f>E229/E2</f>
        <v>4.198044</v>
      </c>
    </row>
    <row r="233" spans="1:7" ht="31.5">
      <c r="A233" s="7" t="s">
        <v>378</v>
      </c>
      <c r="B233" s="1" t="s">
        <v>106</v>
      </c>
      <c r="C233" s="1" t="s">
        <v>67</v>
      </c>
      <c r="D233" s="1" t="s">
        <v>52</v>
      </c>
      <c r="E233" s="2">
        <f>F233</f>
        <v>5679.585359999999</v>
      </c>
      <c r="F233" s="18">
        <f>'[4]ГУК 2019'!$CL$30*12*E2</f>
        <v>5679.585359999999</v>
      </c>
      <c r="G233" s="2">
        <v>0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23">
        <f>E233/E2</f>
        <v>1.3332359999999999</v>
      </c>
    </row>
    <row r="237" spans="1:6" ht="31.5">
      <c r="A237" s="7" t="s">
        <v>382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203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195</v>
      </c>
    </row>
    <row r="240" spans="1:4" ht="15.75">
      <c r="A240" s="7" t="s">
        <v>385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2">
        <f>SUM(D28,D34,D60,D66,D72,D78,D84,D90,D100,D158,D200)</f>
        <v>524188.53528000007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4">
        <v>3</v>
      </c>
    </row>
    <row r="244" spans="1:4" ht="15.75">
      <c r="A244" s="7" t="s">
        <v>168</v>
      </c>
      <c r="B244" s="1" t="s">
        <v>169</v>
      </c>
      <c r="C244" s="1" t="s">
        <v>167</v>
      </c>
      <c r="D244" s="24">
        <v>3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17">
        <v>-4726.35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19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5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11100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2" manualBreakCount="2">
    <brk id="70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2020-03-20T11:46:55Z</cp:lastPrinted>
  <dcterms:created xsi:type="dcterms:W3CDTF">2010-07-19T21:32:50Z</dcterms:created>
  <dcterms:modified xsi:type="dcterms:W3CDTF">2021-03-22T08:00:51Z</dcterms:modified>
  <cp:category/>
  <cp:version/>
  <cp:contentType/>
  <cp:contentStatus/>
</cp:coreProperties>
</file>