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<sst xmlns="http://schemas.openxmlformats.org/spreadsheetml/2006/main" count="950" uniqueCount="392">
  <si>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</si>
  <si>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</si>
  <si>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</si>
  <si>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</si>
  <si>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</si>
  <si>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</si>
  <si>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</si>
  <si>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</si>
  <si>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</si>
  <si>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</si>
  <si>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</si>
  <si>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</si>
  <si>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</si>
  <si>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</si>
  <si>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</si>
  <si>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</si>
  <si>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</si>
  <si>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</si>
  <si>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</si>
  <si>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</si>
  <si>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</si>
  <si>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</si>
  <si>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</si>
  <si>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</si>
  <si>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</si>
  <si>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</si>
  <si>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</si>
  <si>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</si>
  <si>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</si>
  <si>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</si>
  <si>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</si>
  <si>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</si>
  <si>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</si>
  <si>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</si>
  <si>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</si>
  <si>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</si>
  <si>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</si>
  <si>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</si>
  <si>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</si>
  <si>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</si>
  <si>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</si>
  <si>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</si>
  <si>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</si>
  <si>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</si>
  <si>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</si>
  <si>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</si>
  <si>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</si>
  <si>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</si>
  <si>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</si>
  <si>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</si>
  <si>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</si>
  <si>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</si>
  <si>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</si>
  <si>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</si>
  <si>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</si>
  <si>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</si>
  <si>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</si>
  <si>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</si>
  <si>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</si>
  <si>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</si>
  <si>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</si>
  <si>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</si>
  <si>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</si>
  <si>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</si>
  <si>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</si>
  <si>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</si>
  <si>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</si>
  <si>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</si>
  <si>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</si>
  <si>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</si>
  <si>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</si>
  <si>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</si>
  <si>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</si>
  <si>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</si>
  <si>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</si>
  <si>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</si>
  <si>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</si>
  <si>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</si>
  <si>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</si>
  <si>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</si>
  <si>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</si>
  <si>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</si>
  <si>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</si>
  <si>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</si>
  <si>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</si>
  <si>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</si>
  <si>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</si>
  <si>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</si>
  <si>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</si>
  <si>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</si>
  <si>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</si>
  <si>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</si>
  <si>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</si>
  <si>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</si>
  <si>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</si>
  <si>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</si>
  <si>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</si>
  <si>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</si>
  <si>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</si>
  <si>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</si>
  <si>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</si>
  <si>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</si>
  <si>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</si>
  <si>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</si>
  <si>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</si>
  <si>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</si>
  <si>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</si>
  <si>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</si>
  <si>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</si>
  <si>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</si>
  <si>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</si>
  <si>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</si>
  <si>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</si>
  <si>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</si>
  <si>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</si>
  <si>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</si>
  <si>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</si>
  <si>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</si>
  <si>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</si>
  <si>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</si>
  <si>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</si>
  <si>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</si>
  <si>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</si>
  <si>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</si>
  <si>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</si>
  <si>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</si>
  <si>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</si>
  <si>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</si>
  <si>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</si>
  <si>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</si>
  <si>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</si>
  <si>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</si>
  <si>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</si>
  <si>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</si>
  <si>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</si>
  <si>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</si>
  <si>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</si>
  <si>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</si>
  <si>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</si>
  <si>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</si>
  <si>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</si>
  <si>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</si>
  <si>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</si>
  <si>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</si>
  <si>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</si>
  <si>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</si>
  <si>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</si>
  <si>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</si>
  <si>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</si>
  <si>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</si>
  <si>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</si>
  <si>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</si>
  <si>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</si>
  <si>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</si>
  <si>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</si>
  <si>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</si>
  <si>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</si>
  <si>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</si>
  <si>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</si>
  <si>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</si>
  <si>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</si>
  <si>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</si>
  <si>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</si>
  <si>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</si>
  <si>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</si>
  <si>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</si>
  <si>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</si>
  <si>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</si>
  <si>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</si>
  <si>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</si>
  <si>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</si>
  <si>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</si>
  <si>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</si>
  <si>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</si>
  <si>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</si>
  <si>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</si>
  <si>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</si>
  <si>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</si>
  <si>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</si>
  <si>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</si>
  <si>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</si>
  <si>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</si>
  <si>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</si>
  <si>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</si>
  <si>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</si>
  <si>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</si>
  <si>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</si>
  <si>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</si>
  <si>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</si>
  <si>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</si>
  <si>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</si>
  <si>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</si>
  <si>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</si>
  <si>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</si>
  <si>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</si>
  <si>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</si>
  <si>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</si>
  <si>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</si>
  <si>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</si>
  <si>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</si>
  <si>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</si>
  <si>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</si>
  <si>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</si>
  <si>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</si>
  <si>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</si>
  <si>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</si>
  <si>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</si>
  <si>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</si>
  <si>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</si>
  <si>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</si>
  <si>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</si>
  <si>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</si>
  <si>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</si>
  <si>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</si>
  <si>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</si>
  <si>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</si>
  <si>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</si>
  <si>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</si>
  <si>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</si>
  <si>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</si>
  <si>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</si>
  <si>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</si>
  <si>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</si>
  <si>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</si>
  <si>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</si>
  <si>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</si>
  <si>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</si>
  <si>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Обследование спец. организациями</t>
  </si>
  <si>
    <t>Ремонт и обслуживание кол.приборов учёта тепловой энергии</t>
  </si>
  <si>
    <t>зевс+жэк</t>
  </si>
  <si>
    <t>Мехуборка (асфальт) в зимний период</t>
  </si>
  <si>
    <t>кол-во метров по смете</t>
  </si>
  <si>
    <t>Отчет об исполнении управляющей организацией ООО "ГУК "Привокзальная" договора управления за 2020 год по дому № 6                                                                                                     ул. 4-я Пятилетка    в г. Липецке</t>
  </si>
  <si>
    <t>31.03.2021 г.</t>
  </si>
  <si>
    <t>01.01.2020 г.</t>
  </si>
  <si>
    <t>31.12.20209 г.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</si>
  <si>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</si>
  <si>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</si>
  <si>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</si>
  <si>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</si>
  <si>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</si>
  <si>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</si>
  <si>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</si>
  <si>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</si>
  <si>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</si>
  <si>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</si>
  <si>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</si>
  <si>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</si>
  <si>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</si>
  <si>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</si>
  <si>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</si>
  <si>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</si>
  <si>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</si>
  <si>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</si>
  <si>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</si>
  <si>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</si>
  <si>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</si>
  <si>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</si>
  <si>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</si>
  <si>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</si>
  <si>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</si>
  <si>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</si>
  <si>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</si>
  <si>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</si>
  <si>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</si>
  <si>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</si>
  <si>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</si>
  <si>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</si>
  <si>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</si>
  <si>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</si>
  <si>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</si>
  <si>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</si>
  <si>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</si>
  <si>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</si>
  <si>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</si>
  <si>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</si>
  <si>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</si>
  <si>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</si>
  <si>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</si>
  <si>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</si>
  <si>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</si>
  <si>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</si>
  <si>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</si>
  <si>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</si>
  <si>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</si>
  <si>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</si>
  <si>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</si>
  <si>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</si>
  <si>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</si>
  <si>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</si>
  <si>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</si>
  <si>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</si>
  <si>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</si>
  <si>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</si>
  <si>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</si>
  <si>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</si>
  <si>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</si>
  <si>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</si>
  <si>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</si>
  <si>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</si>
  <si>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</si>
  <si>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</si>
  <si>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</si>
  <si>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</si>
  <si>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</si>
  <si>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</si>
  <si>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</si>
  <si>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</si>
  <si>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</si>
  <si>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</si>
  <si>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</si>
  <si>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</si>
  <si>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</si>
  <si>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</si>
  <si>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</si>
  <si>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</si>
  <si>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</si>
  <si>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</si>
  <si>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</si>
  <si>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</si>
  <si>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</si>
  <si>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</si>
  <si>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</si>
  <si>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</si>
  <si>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</si>
  <si>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</si>
  <si>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</si>
  <si>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</si>
  <si>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</si>
  <si>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</si>
  <si>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</si>
  <si>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</si>
  <si>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</si>
  <si>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</si>
  <si>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</si>
  <si>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</si>
  <si>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</si>
  <si>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</si>
  <si>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</si>
  <si>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</si>
  <si>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</si>
  <si>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</si>
  <si>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</si>
  <si>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</si>
  <si>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</si>
  <si>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</si>
  <si>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</si>
  <si>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</si>
  <si>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</si>
  <si>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</si>
  <si>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</si>
  <si>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</si>
  <si>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</si>
  <si>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</si>
  <si>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</si>
  <si>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</si>
  <si>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</si>
  <si>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</si>
  <si>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</si>
  <si>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</si>
  <si>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</si>
  <si>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</si>
  <si>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</si>
  <si>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</si>
  <si>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</si>
  <si>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</si>
  <si>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</si>
  <si>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</si>
  <si>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</si>
  <si>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</si>
  <si>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</si>
  <si>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</si>
  <si>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</si>
  <si>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</si>
  <si>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</si>
  <si>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</si>
  <si>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</si>
  <si>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</si>
  <si>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</si>
  <si>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</si>
  <si>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</si>
  <si>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</si>
  <si>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</si>
  <si>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</si>
  <si>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</si>
  <si>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</si>
  <si>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</si>
  <si>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</si>
  <si>
    <t>23.9.14</t>
  </si>
  <si>
    <t>24.9.14</t>
  </si>
  <si>
    <t>25.9.14</t>
  </si>
  <si>
    <t>26.9.14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</si>
</sst>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9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4-&#1103;%20&#1055;&#1103;&#1090;&#1080;&#1083;&#1077;&#1090;&#1082;&#1072;,%20&#1076;.%206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BG4">
            <v>2736.9</v>
          </cell>
        </row>
        <row r="38">
          <cell r="BG38">
            <v>0.246422</v>
          </cell>
        </row>
        <row r="39">
          <cell r="BG39">
            <v>0.087712</v>
          </cell>
        </row>
        <row r="102">
          <cell r="BG102">
            <v>0.78335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38">
          <cell r="BG38">
            <v>0.246422</v>
          </cell>
        </row>
        <row r="42">
          <cell r="BG42">
            <v>0.320532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23">
          <cell r="BI123">
            <v>161895.68878319993</v>
          </cell>
        </row>
        <row r="124">
          <cell r="BI124">
            <v>179540.59192560002</v>
          </cell>
        </row>
        <row r="125">
          <cell r="BI125">
            <v>42230.71512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607.89</v>
          </cell>
        </row>
        <row r="24">
          <cell r="D24">
            <v>-13281.634594000003</v>
          </cell>
        </row>
        <row r="25">
          <cell r="D25">
            <v>33194.76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6"/>
  <sheetViews>
    <sheetView tabSelected="1" view="pageBreakPreview" zoomScaleSheetLayoutView="100" zoomScalePageLayoutView="0" workbookViewId="0" topLeftCell="A1">
      <selection activeCell="A27" sqref="A27:A244"/>
    </sheetView>
  </sheetViews>
  <sheetFormatPr defaultColWidth="9.140625" defaultRowHeight="15"/>
  <cols>
    <col min="1" max="1" width="9.140625" style="15" customWidth="1"/>
    <col min="2" max="2" width="62.421875" style="18" customWidth="1"/>
    <col min="3" max="3" width="24.28125" style="18" customWidth="1"/>
    <col min="4" max="4" width="62.7109375" style="18" customWidth="1"/>
    <col min="5" max="5" width="18.7109375" style="2" hidden="1" customWidth="1"/>
    <col min="6" max="6" width="17.8515625" style="18" hidden="1" customWidth="1"/>
    <col min="7" max="7" width="18.57421875" style="18" hidden="1" customWidth="1"/>
    <col min="8" max="12" width="9.140625" style="18" hidden="1" customWidth="1"/>
    <col min="13" max="22" width="9.140625" style="18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2" t="s">
        <v>232</v>
      </c>
      <c r="B2" s="22"/>
      <c r="C2" s="22"/>
      <c r="D2" s="22"/>
      <c r="E2" s="2">
        <v>2871.9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233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234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235</v>
      </c>
    </row>
    <row r="8" spans="1:4" ht="42.75" customHeight="1">
      <c r="A8" s="21" t="s">
        <v>103</v>
      </c>
      <c r="B8" s="21"/>
      <c r="C8" s="21"/>
      <c r="D8" s="21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607.89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-13281.634594000003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33194.76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383666.99582879996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'[3]ГУК 2019'!$BI$124</f>
        <v>179540.59192560002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'[3]ГУК 2019'!$BI$123</f>
        <v>161895.68878319993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'[3]ГУК 2019'!$BI$125</f>
        <v>42230.71512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371626.09582879994</v>
      </c>
      <c r="E16" s="2">
        <v>374944.75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D12-D25+D250+D266</f>
        <v>371626.09582879994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358952.35123479995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639.98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D22-D245</f>
        <v>-55806.47707640007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24840.9</v>
      </c>
    </row>
    <row r="26" spans="1:4" ht="35.25" customHeight="1">
      <c r="A26" s="21" t="s">
        <v>102</v>
      </c>
      <c r="B26" s="21"/>
      <c r="C26" s="21"/>
      <c r="D26" s="21"/>
    </row>
    <row r="27" spans="1:22" s="6" customFormat="1" ht="31.5">
      <c r="A27" s="19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30212.55</v>
      </c>
      <c r="E28" s="2">
        <v>30212.55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3">
        <f>E28/E2</f>
        <v>10.520056408649326</v>
      </c>
    </row>
    <row r="33" spans="1:22" s="6" customFormat="1" ht="31.5">
      <c r="A33" s="19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37524.24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1860.99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24">
        <f>E35/E2</f>
        <v>0.6479995821581531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889.14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24">
        <f>E39/E2</f>
        <v>0.3095999164316306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9783.99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3.406800376057662</v>
      </c>
    </row>
    <row r="47" spans="1:5" ht="31.5">
      <c r="A47" s="7" t="s">
        <v>212</v>
      </c>
      <c r="B47" s="1" t="s">
        <v>106</v>
      </c>
      <c r="C47" s="1" t="s">
        <v>67</v>
      </c>
      <c r="D47" s="1" t="s">
        <v>14</v>
      </c>
      <c r="E47" s="2">
        <f>24499.6</f>
        <v>24499.6</v>
      </c>
    </row>
    <row r="48" spans="1:4" ht="15.75">
      <c r="A48" s="7" t="s">
        <v>213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214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215</v>
      </c>
      <c r="B50" s="1" t="s">
        <v>108</v>
      </c>
      <c r="C50" s="1" t="s">
        <v>73</v>
      </c>
      <c r="D50" s="24">
        <f>E47/E2</f>
        <v>8.530798426129042</v>
      </c>
    </row>
    <row r="51" spans="1:5" ht="47.25">
      <c r="A51" s="7" t="s">
        <v>216</v>
      </c>
      <c r="B51" s="1" t="s">
        <v>106</v>
      </c>
      <c r="C51" s="1" t="s">
        <v>67</v>
      </c>
      <c r="D51" s="24" t="s">
        <v>201</v>
      </c>
      <c r="E51" s="2">
        <v>490.52</v>
      </c>
    </row>
    <row r="52" spans="1:4" ht="15.75">
      <c r="A52" s="7" t="s">
        <v>217</v>
      </c>
      <c r="B52" s="1" t="s">
        <v>107</v>
      </c>
      <c r="C52" s="1" t="s">
        <v>67</v>
      </c>
      <c r="D52" s="24" t="s">
        <v>147</v>
      </c>
    </row>
    <row r="53" spans="1:4" ht="15.75">
      <c r="A53" s="7" t="s">
        <v>218</v>
      </c>
      <c r="B53" s="1" t="s">
        <v>64</v>
      </c>
      <c r="C53" s="1" t="s">
        <v>67</v>
      </c>
      <c r="D53" s="24" t="s">
        <v>10</v>
      </c>
    </row>
    <row r="54" spans="1:4" ht="15.75">
      <c r="A54" s="7" t="s">
        <v>219</v>
      </c>
      <c r="B54" s="1" t="s">
        <v>108</v>
      </c>
      <c r="C54" s="1" t="s">
        <v>73</v>
      </c>
      <c r="D54" s="24">
        <f>E51/E2</f>
        <v>0.1707998189351997</v>
      </c>
    </row>
    <row r="55" spans="1:5" ht="31.5">
      <c r="A55" s="7" t="s">
        <v>220</v>
      </c>
      <c r="B55" s="1" t="s">
        <v>106</v>
      </c>
      <c r="C55" s="1" t="s">
        <v>67</v>
      </c>
      <c r="D55" s="24" t="s">
        <v>200</v>
      </c>
      <c r="E55" s="2">
        <v>0</v>
      </c>
    </row>
    <row r="56" spans="1:4" ht="15.75">
      <c r="A56" s="7" t="s">
        <v>221</v>
      </c>
      <c r="B56" s="1" t="s">
        <v>107</v>
      </c>
      <c r="C56" s="1" t="s">
        <v>67</v>
      </c>
      <c r="D56" s="24" t="s">
        <v>147</v>
      </c>
    </row>
    <row r="57" spans="1:4" ht="15.75">
      <c r="A57" s="7" t="s">
        <v>222</v>
      </c>
      <c r="B57" s="1" t="s">
        <v>64</v>
      </c>
      <c r="C57" s="1" t="s">
        <v>67</v>
      </c>
      <c r="D57" s="24" t="s">
        <v>10</v>
      </c>
    </row>
    <row r="58" spans="1:4" ht="15.75">
      <c r="A58" s="7" t="s">
        <v>223</v>
      </c>
      <c r="B58" s="1" t="s">
        <v>108</v>
      </c>
      <c r="C58" s="1" t="s">
        <v>73</v>
      </c>
      <c r="D58" s="24">
        <f>E55/E2</f>
        <v>0</v>
      </c>
    </row>
    <row r="59" spans="1:22" s="6" customFormat="1" ht="24.75" customHeight="1">
      <c r="A59" s="19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26628.01</v>
      </c>
      <c r="E60" s="2">
        <v>26628.01</v>
      </c>
      <c r="F60" s="18">
        <f>'[1]гук(2016)'!$BG$102*12*'[1]гук(2016)'!$BG$4</f>
        <v>25727.40738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3">
        <f>E60/E2</f>
        <v>9.271914063860162</v>
      </c>
    </row>
    <row r="65" spans="1:22" s="6" customFormat="1" ht="33" customHeight="1">
      <c r="A65" s="19" t="s">
        <v>236</v>
      </c>
      <c r="B65" s="4" t="s">
        <v>104</v>
      </c>
      <c r="C65" s="4" t="s">
        <v>67</v>
      </c>
      <c r="D65" s="4" t="s">
        <v>227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237</v>
      </c>
      <c r="B66" s="1" t="s">
        <v>105</v>
      </c>
      <c r="C66" s="1" t="s">
        <v>73</v>
      </c>
      <c r="D66" s="1">
        <v>0</v>
      </c>
    </row>
    <row r="67" spans="1:4" ht="31.5">
      <c r="A67" s="7" t="s">
        <v>238</v>
      </c>
      <c r="B67" s="1" t="s">
        <v>106</v>
      </c>
      <c r="C67" s="1" t="s">
        <v>67</v>
      </c>
      <c r="D67" s="1" t="s">
        <v>227</v>
      </c>
    </row>
    <row r="68" spans="1:4" ht="15.75">
      <c r="A68" s="7" t="s">
        <v>239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240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241</v>
      </c>
      <c r="B70" s="1" t="s">
        <v>108</v>
      </c>
      <c r="C70" s="1" t="s">
        <v>73</v>
      </c>
      <c r="D70" s="1">
        <v>0</v>
      </c>
    </row>
    <row r="71" spans="1:22" s="6" customFormat="1" ht="27" customHeight="1">
      <c r="A71" s="19" t="s">
        <v>242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243</v>
      </c>
      <c r="B72" s="1" t="s">
        <v>105</v>
      </c>
      <c r="C72" s="1" t="s">
        <v>73</v>
      </c>
      <c r="D72" s="8">
        <f>E72</f>
        <v>42230.72</v>
      </c>
      <c r="E72" s="2">
        <v>42230.72</v>
      </c>
    </row>
    <row r="73" spans="1:4" ht="31.5">
      <c r="A73" s="7" t="s">
        <v>244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245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246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247</v>
      </c>
      <c r="B76" s="1" t="s">
        <v>108</v>
      </c>
      <c r="C76" s="1" t="s">
        <v>73</v>
      </c>
      <c r="D76" s="23">
        <f>E72/E2</f>
        <v>14.70480169922351</v>
      </c>
    </row>
    <row r="77" spans="1:22" s="6" customFormat="1" ht="31.5">
      <c r="A77" s="19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">
        <f>E79</f>
        <v>7479.96</v>
      </c>
    </row>
    <row r="79" spans="1:5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7479.96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3">
        <f>E79/E2</f>
        <v>2.6045335840384416</v>
      </c>
    </row>
    <row r="83" spans="1:22" s="6" customFormat="1" ht="31.5">
      <c r="A83" s="19" t="s">
        <v>141</v>
      </c>
      <c r="B83" s="4" t="s">
        <v>104</v>
      </c>
      <c r="C83" s="4" t="s">
        <v>67</v>
      </c>
      <c r="D83" s="4" t="s">
        <v>55</v>
      </c>
      <c r="E83" s="2">
        <v>840.54</v>
      </c>
      <c r="F83" s="5" t="s">
        <v>210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840.54</v>
      </c>
      <c r="F84" s="18">
        <v>52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3">
        <f>E83/F84</f>
        <v>16.16423076923077</v>
      </c>
    </row>
    <row r="89" spans="1:22" s="6" customFormat="1" ht="47.25">
      <c r="A89" s="19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211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248</v>
      </c>
      <c r="B90" s="1" t="s">
        <v>105</v>
      </c>
      <c r="C90" s="1" t="s">
        <v>73</v>
      </c>
      <c r="D90" s="1">
        <f>E91+E95</f>
        <v>3734.46</v>
      </c>
      <c r="F90" s="1">
        <v>646.1</v>
      </c>
    </row>
    <row r="91" spans="1:6" ht="31.5">
      <c r="A91" s="7" t="s">
        <v>249</v>
      </c>
      <c r="B91" s="1" t="s">
        <v>106</v>
      </c>
      <c r="C91" s="1" t="s">
        <v>67</v>
      </c>
      <c r="D91" s="1" t="s">
        <v>7</v>
      </c>
      <c r="E91" s="2">
        <v>3230.5</v>
      </c>
      <c r="F91" s="20" t="s">
        <v>224</v>
      </c>
    </row>
    <row r="92" spans="1:6" ht="15.75">
      <c r="A92" s="7" t="s">
        <v>250</v>
      </c>
      <c r="B92" s="1" t="s">
        <v>107</v>
      </c>
      <c r="C92" s="1" t="s">
        <v>67</v>
      </c>
      <c r="D92" s="1" t="s">
        <v>24</v>
      </c>
      <c r="F92" s="20"/>
    </row>
    <row r="93" spans="1:4" ht="15.75">
      <c r="A93" s="7" t="s">
        <v>251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252</v>
      </c>
      <c r="B94" s="1" t="s">
        <v>108</v>
      </c>
      <c r="C94" s="1" t="s">
        <v>73</v>
      </c>
      <c r="D94" s="23">
        <f>E91/F90</f>
        <v>5</v>
      </c>
      <c r="F94" s="1" t="s">
        <v>211</v>
      </c>
    </row>
    <row r="95" spans="1:6" ht="31.5">
      <c r="A95" s="7" t="s">
        <v>253</v>
      </c>
      <c r="B95" s="1" t="s">
        <v>106</v>
      </c>
      <c r="C95" s="1" t="s">
        <v>67</v>
      </c>
      <c r="D95" s="1" t="s">
        <v>6</v>
      </c>
      <c r="E95" s="2">
        <v>503.96</v>
      </c>
      <c r="F95" s="1">
        <f>F90</f>
        <v>646.1</v>
      </c>
    </row>
    <row r="96" spans="1:4" ht="15.75">
      <c r="A96" s="7" t="s">
        <v>254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255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256</v>
      </c>
      <c r="B98" s="1" t="s">
        <v>108</v>
      </c>
      <c r="C98" s="1" t="s">
        <v>73</v>
      </c>
      <c r="D98" s="23">
        <f>E95/F95</f>
        <v>0.7800030954960532</v>
      </c>
    </row>
    <row r="99" spans="1:22" s="6" customFormat="1" ht="63">
      <c r="A99" s="19" t="s">
        <v>150</v>
      </c>
      <c r="B99" s="4" t="s">
        <v>104</v>
      </c>
      <c r="C99" s="4" t="s">
        <v>67</v>
      </c>
      <c r="D99" s="4" t="s">
        <v>26</v>
      </c>
      <c r="E99" s="2"/>
      <c r="F99" s="1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257</v>
      </c>
      <c r="B100" s="1" t="s">
        <v>105</v>
      </c>
      <c r="C100" s="1" t="s">
        <v>73</v>
      </c>
      <c r="D100" s="8">
        <f>E101+E105+E113+E117+E121+E125+E129+E133+E137+E141+E145+E149+E153+E109</f>
        <v>135931.06000000003</v>
      </c>
    </row>
    <row r="101" spans="1:5" ht="31.5">
      <c r="A101" s="7" t="s">
        <v>258</v>
      </c>
      <c r="B101" s="1" t="s">
        <v>106</v>
      </c>
      <c r="C101" s="1" t="s">
        <v>67</v>
      </c>
      <c r="D101" s="1" t="s">
        <v>27</v>
      </c>
      <c r="E101" s="2">
        <v>1156.38</v>
      </c>
    </row>
    <row r="102" spans="1:4" ht="15.75">
      <c r="A102" s="7" t="s">
        <v>259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260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261</v>
      </c>
      <c r="B104" s="1" t="s">
        <v>108</v>
      </c>
      <c r="C104" s="1" t="s">
        <v>73</v>
      </c>
      <c r="D104" s="23">
        <f>E101/E2</f>
        <v>0.40265329572756714</v>
      </c>
    </row>
    <row r="105" spans="1:5" ht="31.5">
      <c r="A105" s="7" t="s">
        <v>262</v>
      </c>
      <c r="B105" s="1" t="s">
        <v>106</v>
      </c>
      <c r="C105" s="1" t="s">
        <v>67</v>
      </c>
      <c r="D105" s="1" t="s">
        <v>28</v>
      </c>
      <c r="E105" s="2">
        <v>3424.74</v>
      </c>
    </row>
    <row r="106" spans="1:4" ht="15.75">
      <c r="A106" s="7" t="s">
        <v>263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264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265</v>
      </c>
      <c r="B108" s="1" t="s">
        <v>108</v>
      </c>
      <c r="C108" s="1" t="s">
        <v>73</v>
      </c>
      <c r="D108" s="23">
        <f>E105/E2</f>
        <v>1.1924997388488456</v>
      </c>
    </row>
    <row r="109" spans="1:5" ht="31.5">
      <c r="A109" s="7" t="s">
        <v>266</v>
      </c>
      <c r="B109" s="1" t="s">
        <v>106</v>
      </c>
      <c r="C109" s="1" t="s">
        <v>67</v>
      </c>
      <c r="D109" s="23" t="s">
        <v>230</v>
      </c>
      <c r="E109" s="2">
        <v>1159.16</v>
      </c>
    </row>
    <row r="110" spans="1:4" ht="15.75">
      <c r="A110" s="7" t="s">
        <v>267</v>
      </c>
      <c r="B110" s="1" t="s">
        <v>107</v>
      </c>
      <c r="C110" s="1" t="s">
        <v>67</v>
      </c>
      <c r="D110" s="23" t="s">
        <v>24</v>
      </c>
    </row>
    <row r="111" spans="1:4" ht="15.75">
      <c r="A111" s="7" t="s">
        <v>268</v>
      </c>
      <c r="B111" s="1" t="s">
        <v>64</v>
      </c>
      <c r="C111" s="1" t="s">
        <v>67</v>
      </c>
      <c r="D111" s="23" t="s">
        <v>10</v>
      </c>
    </row>
    <row r="112" spans="1:4" ht="15.75">
      <c r="A112" s="7" t="s">
        <v>269</v>
      </c>
      <c r="B112" s="1" t="s">
        <v>108</v>
      </c>
      <c r="C112" s="1" t="s">
        <v>73</v>
      </c>
      <c r="D112" s="23">
        <f>E109/E2</f>
        <v>0.40362129600612834</v>
      </c>
    </row>
    <row r="113" spans="1:5" ht="31.5">
      <c r="A113" s="7" t="s">
        <v>270</v>
      </c>
      <c r="B113" s="1" t="s">
        <v>106</v>
      </c>
      <c r="C113" s="1" t="s">
        <v>67</v>
      </c>
      <c r="D113" s="1" t="s">
        <v>3</v>
      </c>
      <c r="E113" s="2">
        <v>1888.48</v>
      </c>
    </row>
    <row r="114" spans="1:4" ht="15.75">
      <c r="A114" s="7" t="s">
        <v>271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272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273</v>
      </c>
      <c r="B116" s="1" t="s">
        <v>108</v>
      </c>
      <c r="C116" s="1" t="s">
        <v>73</v>
      </c>
      <c r="D116" s="23">
        <f>E113/E2</f>
        <v>0.6575716424666597</v>
      </c>
    </row>
    <row r="117" spans="1:5" ht="31.5">
      <c r="A117" s="7" t="s">
        <v>274</v>
      </c>
      <c r="B117" s="1" t="s">
        <v>106</v>
      </c>
      <c r="C117" s="1" t="s">
        <v>67</v>
      </c>
      <c r="D117" s="1" t="s">
        <v>2</v>
      </c>
      <c r="E117" s="2">
        <v>31226.47</v>
      </c>
    </row>
    <row r="118" spans="1:4" ht="15.75">
      <c r="A118" s="7" t="s">
        <v>275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276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277</v>
      </c>
      <c r="B120" s="1" t="s">
        <v>108</v>
      </c>
      <c r="C120" s="1" t="s">
        <v>73</v>
      </c>
      <c r="D120" s="23">
        <f>E117/E2</f>
        <v>10.873104913123717</v>
      </c>
    </row>
    <row r="121" spans="1:5" ht="47.25">
      <c r="A121" s="7" t="s">
        <v>278</v>
      </c>
      <c r="B121" s="1" t="s">
        <v>106</v>
      </c>
      <c r="C121" s="1" t="s">
        <v>67</v>
      </c>
      <c r="D121" s="1" t="s">
        <v>32</v>
      </c>
      <c r="E121" s="2">
        <v>17757.03</v>
      </c>
    </row>
    <row r="122" spans="1:4" ht="15.75">
      <c r="A122" s="7" t="s">
        <v>279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280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281</v>
      </c>
      <c r="B124" s="1" t="s">
        <v>108</v>
      </c>
      <c r="C124" s="1" t="s">
        <v>73</v>
      </c>
      <c r="D124" s="23">
        <f>E121/E2</f>
        <v>6.183025174971273</v>
      </c>
    </row>
    <row r="125" spans="1:5" ht="31.5">
      <c r="A125" s="7" t="s">
        <v>282</v>
      </c>
      <c r="B125" s="1" t="s">
        <v>106</v>
      </c>
      <c r="C125" s="1" t="s">
        <v>67</v>
      </c>
      <c r="D125" s="1" t="s">
        <v>34</v>
      </c>
      <c r="E125" s="2">
        <v>9781.69</v>
      </c>
    </row>
    <row r="126" spans="1:4" ht="15.75">
      <c r="A126" s="7" t="s">
        <v>283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284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285</v>
      </c>
      <c r="B128" s="1" t="s">
        <v>108</v>
      </c>
      <c r="C128" s="1" t="s">
        <v>73</v>
      </c>
      <c r="D128" s="23">
        <f>E125/E2</f>
        <v>3.4059995125178455</v>
      </c>
    </row>
    <row r="129" spans="1:5" ht="31.5">
      <c r="A129" s="7" t="s">
        <v>286</v>
      </c>
      <c r="B129" s="1" t="s">
        <v>106</v>
      </c>
      <c r="C129" s="1" t="s">
        <v>67</v>
      </c>
      <c r="D129" s="1" t="s">
        <v>36</v>
      </c>
      <c r="E129" s="2">
        <v>1773.03</v>
      </c>
    </row>
    <row r="130" spans="1:4" ht="15.75">
      <c r="A130" s="7" t="s">
        <v>287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288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289</v>
      </c>
      <c r="B132" s="1" t="s">
        <v>108</v>
      </c>
      <c r="C132" s="1" t="s">
        <v>73</v>
      </c>
      <c r="D132" s="23">
        <f>E129/E2</f>
        <v>0.6173717747832446</v>
      </c>
    </row>
    <row r="133" spans="1:5" ht="31.5">
      <c r="A133" s="7" t="s">
        <v>290</v>
      </c>
      <c r="B133" s="1" t="s">
        <v>106</v>
      </c>
      <c r="C133" s="1" t="s">
        <v>67</v>
      </c>
      <c r="D133" s="1" t="s">
        <v>37</v>
      </c>
      <c r="E133" s="2">
        <v>1295.23</v>
      </c>
    </row>
    <row r="134" spans="1:4" ht="15.75">
      <c r="A134" s="7" t="s">
        <v>291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292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293</v>
      </c>
      <c r="B136" s="1" t="s">
        <v>108</v>
      </c>
      <c r="C136" s="1" t="s">
        <v>73</v>
      </c>
      <c r="D136" s="23">
        <f>E133/E2</f>
        <v>0.451001079424771</v>
      </c>
    </row>
    <row r="137" spans="1:5" ht="31.5">
      <c r="A137" s="7" t="s">
        <v>294</v>
      </c>
      <c r="B137" s="1" t="s">
        <v>106</v>
      </c>
      <c r="C137" s="1" t="s">
        <v>67</v>
      </c>
      <c r="D137" s="1" t="s">
        <v>207</v>
      </c>
      <c r="E137" s="2">
        <v>980.47</v>
      </c>
    </row>
    <row r="138" spans="1:4" ht="15.75">
      <c r="A138" s="7" t="s">
        <v>295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296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297</v>
      </c>
      <c r="B140" s="1" t="s">
        <v>108</v>
      </c>
      <c r="C140" s="1" t="s">
        <v>73</v>
      </c>
      <c r="D140" s="23">
        <f>E137/E2</f>
        <v>0.34140116299314044</v>
      </c>
    </row>
    <row r="141" spans="1:5" ht="31.5">
      <c r="A141" s="7" t="s">
        <v>298</v>
      </c>
      <c r="B141" s="1" t="s">
        <v>106</v>
      </c>
      <c r="C141" s="1" t="s">
        <v>67</v>
      </c>
      <c r="D141" s="23" t="s">
        <v>206</v>
      </c>
      <c r="E141" s="2">
        <v>0</v>
      </c>
    </row>
    <row r="142" spans="1:4" ht="15.75">
      <c r="A142" s="7" t="s">
        <v>299</v>
      </c>
      <c r="B142" s="1" t="s">
        <v>107</v>
      </c>
      <c r="C142" s="1" t="s">
        <v>67</v>
      </c>
      <c r="D142" s="23" t="s">
        <v>31</v>
      </c>
    </row>
    <row r="143" spans="1:4" ht="15.75">
      <c r="A143" s="7" t="s">
        <v>300</v>
      </c>
      <c r="B143" s="1" t="s">
        <v>64</v>
      </c>
      <c r="C143" s="1" t="s">
        <v>67</v>
      </c>
      <c r="D143" s="23" t="s">
        <v>10</v>
      </c>
    </row>
    <row r="144" spans="1:4" ht="15.75">
      <c r="A144" s="7" t="s">
        <v>301</v>
      </c>
      <c r="B144" s="1" t="s">
        <v>108</v>
      </c>
      <c r="C144" s="1" t="s">
        <v>73</v>
      </c>
      <c r="D144" s="23">
        <f>E141/E2</f>
        <v>0</v>
      </c>
    </row>
    <row r="145" spans="1:5" ht="31.5">
      <c r="A145" s="7" t="s">
        <v>302</v>
      </c>
      <c r="B145" s="1" t="s">
        <v>106</v>
      </c>
      <c r="C145" s="1" t="s">
        <v>67</v>
      </c>
      <c r="D145" s="23" t="s">
        <v>208</v>
      </c>
      <c r="E145" s="2">
        <v>13152.11</v>
      </c>
    </row>
    <row r="146" spans="1:4" ht="15.75">
      <c r="A146" s="7" t="s">
        <v>303</v>
      </c>
      <c r="B146" s="1" t="s">
        <v>107</v>
      </c>
      <c r="C146" s="1" t="s">
        <v>67</v>
      </c>
      <c r="D146" s="23" t="s">
        <v>24</v>
      </c>
    </row>
    <row r="147" spans="1:4" ht="15.75">
      <c r="A147" s="7" t="s">
        <v>304</v>
      </c>
      <c r="B147" s="1" t="s">
        <v>64</v>
      </c>
      <c r="C147" s="1" t="s">
        <v>67</v>
      </c>
      <c r="D147" s="23" t="s">
        <v>10</v>
      </c>
    </row>
    <row r="148" spans="1:4" ht="15.75">
      <c r="A148" s="7" t="s">
        <v>305</v>
      </c>
      <c r="B148" s="1" t="s">
        <v>108</v>
      </c>
      <c r="C148" s="1" t="s">
        <v>73</v>
      </c>
      <c r="D148" s="23">
        <f>E145/E2</f>
        <v>4.579584943765451</v>
      </c>
    </row>
    <row r="149" spans="1:5" ht="31.5">
      <c r="A149" s="7" t="s">
        <v>306</v>
      </c>
      <c r="B149" s="1" t="s">
        <v>106</v>
      </c>
      <c r="C149" s="1" t="s">
        <v>67</v>
      </c>
      <c r="D149" s="23" t="s">
        <v>205</v>
      </c>
      <c r="E149" s="2">
        <v>428.55</v>
      </c>
    </row>
    <row r="150" spans="1:4" ht="15.75">
      <c r="A150" s="7" t="s">
        <v>307</v>
      </c>
      <c r="B150" s="1" t="s">
        <v>107</v>
      </c>
      <c r="C150" s="1" t="s">
        <v>67</v>
      </c>
      <c r="D150" s="23" t="s">
        <v>24</v>
      </c>
    </row>
    <row r="151" spans="1:4" ht="15.75">
      <c r="A151" s="7" t="s">
        <v>308</v>
      </c>
      <c r="B151" s="1" t="s">
        <v>64</v>
      </c>
      <c r="C151" s="1" t="s">
        <v>67</v>
      </c>
      <c r="D151" s="23" t="s">
        <v>10</v>
      </c>
    </row>
    <row r="152" spans="1:4" ht="15.75">
      <c r="A152" s="7" t="s">
        <v>309</v>
      </c>
      <c r="B152" s="1" t="s">
        <v>108</v>
      </c>
      <c r="C152" s="1" t="s">
        <v>73</v>
      </c>
      <c r="D152" s="23">
        <f>E149/E2</f>
        <v>0.14922176956022146</v>
      </c>
    </row>
    <row r="153" spans="1:7" ht="31.5">
      <c r="A153" s="7" t="s">
        <v>388</v>
      </c>
      <c r="B153" s="1" t="s">
        <v>106</v>
      </c>
      <c r="C153" s="1" t="s">
        <v>67</v>
      </c>
      <c r="D153" s="1" t="s">
        <v>202</v>
      </c>
      <c r="E153" s="2">
        <f>49592.13+2315.59</f>
        <v>51907.72</v>
      </c>
      <c r="F153" s="12"/>
      <c r="G153" s="13"/>
    </row>
    <row r="154" spans="1:6" ht="15.75">
      <c r="A154" s="7" t="s">
        <v>389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390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391</v>
      </c>
      <c r="B156" s="1" t="s">
        <v>108</v>
      </c>
      <c r="C156" s="1" t="s">
        <v>73</v>
      </c>
      <c r="D156" s="23">
        <f>E153/E2</f>
        <v>18.074347992618126</v>
      </c>
    </row>
    <row r="157" spans="1:4" ht="47.25">
      <c r="A157" s="19" t="s">
        <v>310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311</v>
      </c>
      <c r="B158" s="1" t="s">
        <v>105</v>
      </c>
      <c r="C158" s="1" t="s">
        <v>73</v>
      </c>
      <c r="D158" s="8">
        <f>E159+E163+E167+E171+E175+E179+E183+E187+E191+E195+E199</f>
        <v>91219.9383112</v>
      </c>
    </row>
    <row r="159" spans="1:7" ht="31.5">
      <c r="A159" s="7" t="s">
        <v>312</v>
      </c>
      <c r="B159" s="1" t="s">
        <v>106</v>
      </c>
      <c r="C159" s="1" t="s">
        <v>67</v>
      </c>
      <c r="D159" s="1" t="s">
        <v>39</v>
      </c>
      <c r="E159" s="2">
        <f>2148.426+541.88</f>
        <v>2690.306</v>
      </c>
      <c r="F159" s="18">
        <v>1</v>
      </c>
      <c r="G159" s="18">
        <f>'[1]гук(2016)'!$BG$39*12*E2</f>
        <v>3022.8011136</v>
      </c>
    </row>
    <row r="160" spans="1:4" ht="15.75">
      <c r="A160" s="7" t="s">
        <v>313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314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315</v>
      </c>
      <c r="B162" s="1" t="s">
        <v>108</v>
      </c>
      <c r="C162" s="1" t="s">
        <v>73</v>
      </c>
      <c r="D162" s="23">
        <f>E159/F159</f>
        <v>2690.306</v>
      </c>
    </row>
    <row r="163" spans="1:7" ht="31.5">
      <c r="A163" s="7" t="s">
        <v>316</v>
      </c>
      <c r="B163" s="1" t="s">
        <v>106</v>
      </c>
      <c r="C163" s="1" t="s">
        <v>67</v>
      </c>
      <c r="D163" s="1" t="s">
        <v>228</v>
      </c>
      <c r="E163" s="2">
        <f>('[2]гук(2016)'!$BG$38+'[2]гук(2016)'!$BG$42)*12*E2+4330.86</f>
        <v>23869.6823112</v>
      </c>
      <c r="F163" s="18">
        <v>3</v>
      </c>
      <c r="G163" s="18">
        <f>'[1]гук(2016)'!$BG$38*12*E2</f>
        <v>8492.3921016</v>
      </c>
    </row>
    <row r="164" spans="1:4" ht="15.75">
      <c r="A164" s="7" t="s">
        <v>317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318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319</v>
      </c>
      <c r="B166" s="1" t="s">
        <v>108</v>
      </c>
      <c r="C166" s="1" t="s">
        <v>73</v>
      </c>
      <c r="D166" s="23">
        <f>E163/F163</f>
        <v>7956.5607703999995</v>
      </c>
    </row>
    <row r="167" spans="1:5" ht="31.5">
      <c r="A167" s="7" t="s">
        <v>320</v>
      </c>
      <c r="B167" s="1" t="s">
        <v>106</v>
      </c>
      <c r="C167" s="1" t="s">
        <v>67</v>
      </c>
      <c r="D167" s="1" t="s">
        <v>41</v>
      </c>
      <c r="E167" s="2">
        <v>4030.79</v>
      </c>
    </row>
    <row r="168" spans="1:4" ht="15.75">
      <c r="A168" s="7" t="s">
        <v>321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322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323</v>
      </c>
      <c r="B170" s="1" t="s">
        <v>108</v>
      </c>
      <c r="C170" s="1" t="s">
        <v>73</v>
      </c>
      <c r="D170" s="23">
        <f>E167/E2</f>
        <v>1.4035272815905846</v>
      </c>
    </row>
    <row r="171" spans="1:5" ht="31.5">
      <c r="A171" s="7" t="s">
        <v>324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325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326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327</v>
      </c>
      <c r="B174" s="1" t="s">
        <v>108</v>
      </c>
      <c r="C174" s="1" t="s">
        <v>73</v>
      </c>
      <c r="D174" s="23">
        <f>E171/E2</f>
        <v>0</v>
      </c>
    </row>
    <row r="175" spans="1:6" ht="31.5">
      <c r="A175" s="7" t="s">
        <v>328</v>
      </c>
      <c r="B175" s="1" t="s">
        <v>106</v>
      </c>
      <c r="C175" s="1" t="s">
        <v>67</v>
      </c>
      <c r="D175" s="1" t="s">
        <v>43</v>
      </c>
      <c r="E175" s="2">
        <f>0+2301.9+11267.93</f>
        <v>13569.83</v>
      </c>
      <c r="F175" s="18" t="s">
        <v>229</v>
      </c>
    </row>
    <row r="176" spans="1:4" ht="15.75">
      <c r="A176" s="7" t="s">
        <v>329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330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331</v>
      </c>
      <c r="B178" s="1" t="s">
        <v>108</v>
      </c>
      <c r="C178" s="1" t="s">
        <v>73</v>
      </c>
      <c r="D178" s="23">
        <f>E175/E2</f>
        <v>4.725035690657752</v>
      </c>
    </row>
    <row r="179" spans="1:5" ht="31.5">
      <c r="A179" s="7" t="s">
        <v>332</v>
      </c>
      <c r="B179" s="1" t="s">
        <v>106</v>
      </c>
      <c r="C179" s="1" t="s">
        <v>67</v>
      </c>
      <c r="D179" s="1" t="s">
        <v>195</v>
      </c>
      <c r="E179" s="2">
        <v>2767.68</v>
      </c>
    </row>
    <row r="180" spans="1:4" ht="15.75">
      <c r="A180" s="7" t="s">
        <v>333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334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335</v>
      </c>
      <c r="B182" s="1" t="s">
        <v>108</v>
      </c>
      <c r="C182" s="1" t="s">
        <v>73</v>
      </c>
      <c r="D182" s="23">
        <f>E179/E2</f>
        <v>0.9637104356001253</v>
      </c>
    </row>
    <row r="183" spans="1:5" ht="31.5">
      <c r="A183" s="7" t="s">
        <v>336</v>
      </c>
      <c r="B183" s="1" t="s">
        <v>106</v>
      </c>
      <c r="C183" s="1" t="s">
        <v>67</v>
      </c>
      <c r="D183" s="1" t="s">
        <v>226</v>
      </c>
      <c r="E183" s="2">
        <v>8022.46</v>
      </c>
    </row>
    <row r="184" spans="1:4" ht="15.75">
      <c r="A184" s="7" t="s">
        <v>337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338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339</v>
      </c>
      <c r="B186" s="1" t="s">
        <v>108</v>
      </c>
      <c r="C186" s="1" t="s">
        <v>73</v>
      </c>
      <c r="D186" s="23">
        <f>E183/E2</f>
        <v>2.793432918973502</v>
      </c>
    </row>
    <row r="187" spans="1:6" ht="31.5">
      <c r="A187" s="7" t="s">
        <v>340</v>
      </c>
      <c r="B187" s="1" t="s">
        <v>106</v>
      </c>
      <c r="C187" s="1" t="s">
        <v>67</v>
      </c>
      <c r="D187" s="1" t="s">
        <v>44</v>
      </c>
      <c r="E187" s="2">
        <v>169.95</v>
      </c>
      <c r="F187" s="2"/>
    </row>
    <row r="188" spans="1:4" ht="15.75">
      <c r="A188" s="7" t="s">
        <v>341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342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343</v>
      </c>
      <c r="B190" s="1" t="s">
        <v>108</v>
      </c>
      <c r="C190" s="1" t="s">
        <v>73</v>
      </c>
      <c r="D190" s="23">
        <f>E187/E2</f>
        <v>0.059176851561683896</v>
      </c>
    </row>
    <row r="191" spans="1:6" ht="31.5">
      <c r="A191" s="7" t="s">
        <v>344</v>
      </c>
      <c r="B191" s="1" t="s">
        <v>106</v>
      </c>
      <c r="C191" s="1" t="s">
        <v>67</v>
      </c>
      <c r="D191" s="1" t="s">
        <v>45</v>
      </c>
      <c r="E191" s="2">
        <v>9089.34</v>
      </c>
      <c r="F191" s="18" t="s">
        <v>203</v>
      </c>
    </row>
    <row r="192" spans="1:6" ht="15.75">
      <c r="A192" s="7" t="s">
        <v>345</v>
      </c>
      <c r="B192" s="1" t="s">
        <v>107</v>
      </c>
      <c r="C192" s="1" t="s">
        <v>67</v>
      </c>
      <c r="D192" s="1" t="s">
        <v>24</v>
      </c>
      <c r="F192" s="18" t="s">
        <v>10</v>
      </c>
    </row>
    <row r="193" spans="1:4" ht="15.75">
      <c r="A193" s="7" t="s">
        <v>346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347</v>
      </c>
      <c r="B194" s="1" t="s">
        <v>108</v>
      </c>
      <c r="C194" s="1" t="s">
        <v>73</v>
      </c>
      <c r="D194" s="23">
        <f>E191/E2</f>
        <v>3.164922176956022</v>
      </c>
    </row>
    <row r="195" spans="1:5" ht="31.5">
      <c r="A195" s="7" t="s">
        <v>348</v>
      </c>
      <c r="B195" s="1" t="s">
        <v>106</v>
      </c>
      <c r="C195" s="1" t="s">
        <v>67</v>
      </c>
      <c r="D195" s="1" t="s">
        <v>46</v>
      </c>
      <c r="E195" s="2">
        <f>27009.9</f>
        <v>27009.9</v>
      </c>
    </row>
    <row r="196" spans="1:4" ht="15.75">
      <c r="A196" s="7" t="s">
        <v>349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350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351</v>
      </c>
      <c r="B198" s="1" t="s">
        <v>108</v>
      </c>
      <c r="C198" s="1" t="s">
        <v>73</v>
      </c>
      <c r="D198" s="23">
        <f>E195/E2</f>
        <v>9.404888749608274</v>
      </c>
    </row>
    <row r="199" spans="1:5" ht="31.5">
      <c r="A199" s="7" t="s">
        <v>352</v>
      </c>
      <c r="B199" s="1" t="s">
        <v>106</v>
      </c>
      <c r="C199" s="1" t="s">
        <v>67</v>
      </c>
      <c r="D199" s="23" t="s">
        <v>225</v>
      </c>
      <c r="E199" s="2">
        <v>0</v>
      </c>
    </row>
    <row r="200" spans="1:4" ht="15.75">
      <c r="A200" s="7" t="s">
        <v>353</v>
      </c>
      <c r="B200" s="1" t="s">
        <v>107</v>
      </c>
      <c r="C200" s="1" t="s">
        <v>67</v>
      </c>
      <c r="D200" s="23" t="s">
        <v>24</v>
      </c>
    </row>
    <row r="201" spans="1:4" ht="15.75">
      <c r="A201" s="7" t="s">
        <v>354</v>
      </c>
      <c r="B201" s="1" t="s">
        <v>64</v>
      </c>
      <c r="C201" s="1" t="s">
        <v>67</v>
      </c>
      <c r="D201" s="23" t="s">
        <v>10</v>
      </c>
    </row>
    <row r="202" spans="1:4" ht="15.75">
      <c r="A202" s="7" t="s">
        <v>355</v>
      </c>
      <c r="B202" s="1" t="s">
        <v>108</v>
      </c>
      <c r="C202" s="1" t="s">
        <v>73</v>
      </c>
      <c r="D202" s="23">
        <f>E199/E2</f>
        <v>0</v>
      </c>
    </row>
    <row r="203" spans="1:4" ht="47.25">
      <c r="A203" s="19" t="s">
        <v>152</v>
      </c>
      <c r="B203" s="4" t="s">
        <v>104</v>
      </c>
      <c r="C203" s="4" t="s">
        <v>67</v>
      </c>
      <c r="D203" s="4" t="s">
        <v>47</v>
      </c>
    </row>
    <row r="204" spans="1:6" ht="24">
      <c r="A204" s="7" t="s">
        <v>153</v>
      </c>
      <c r="B204" s="1" t="s">
        <v>105</v>
      </c>
      <c r="C204" s="1" t="s">
        <v>73</v>
      </c>
      <c r="D204" s="1">
        <f>E205+E209+E213+E217+E221+E225+E229+E233+E237+E241</f>
        <v>38957.35</v>
      </c>
      <c r="F204" s="14" t="s">
        <v>231</v>
      </c>
    </row>
    <row r="205" spans="1:6" ht="31.5">
      <c r="A205" s="7" t="s">
        <v>154</v>
      </c>
      <c r="B205" s="1" t="s">
        <v>106</v>
      </c>
      <c r="C205" s="1" t="s">
        <v>67</v>
      </c>
      <c r="D205" s="1" t="s">
        <v>48</v>
      </c>
      <c r="E205" s="2">
        <v>0</v>
      </c>
      <c r="F205" s="18">
        <f>0.104*100+0.0864*100</f>
        <v>19.04</v>
      </c>
    </row>
    <row r="206" spans="1:4" ht="15.75">
      <c r="A206" s="7" t="s">
        <v>155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156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157</v>
      </c>
      <c r="B208" s="1" t="s">
        <v>108</v>
      </c>
      <c r="C208" s="1" t="s">
        <v>73</v>
      </c>
      <c r="D208" s="25">
        <f>E205/F205</f>
        <v>0</v>
      </c>
    </row>
    <row r="209" spans="1:5" ht="31.5">
      <c r="A209" s="7" t="s">
        <v>158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159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160</v>
      </c>
      <c r="B211" s="1" t="s">
        <v>64</v>
      </c>
      <c r="C211" s="1" t="s">
        <v>67</v>
      </c>
      <c r="D211" s="1" t="s">
        <v>10</v>
      </c>
    </row>
    <row r="212" spans="1:6" ht="15.75">
      <c r="A212" s="7" t="s">
        <v>161</v>
      </c>
      <c r="B212" s="1" t="s">
        <v>108</v>
      </c>
      <c r="C212" s="1" t="s">
        <v>73</v>
      </c>
      <c r="D212" s="23">
        <f>E209/E2</f>
        <v>0</v>
      </c>
      <c r="F212" s="5"/>
    </row>
    <row r="213" spans="1:6" ht="31.5">
      <c r="A213" s="7" t="s">
        <v>356</v>
      </c>
      <c r="B213" s="1" t="s">
        <v>106</v>
      </c>
      <c r="C213" s="1" t="s">
        <v>67</v>
      </c>
      <c r="D213" s="1" t="s">
        <v>49</v>
      </c>
      <c r="E213" s="2">
        <v>2625</v>
      </c>
      <c r="F213" s="5"/>
    </row>
    <row r="214" spans="1:4" ht="15.75">
      <c r="A214" s="7" t="s">
        <v>357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358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359</v>
      </c>
      <c r="B216" s="1" t="s">
        <v>108</v>
      </c>
      <c r="C216" s="1" t="s">
        <v>73</v>
      </c>
      <c r="D216" s="23">
        <f>E213/E2</f>
        <v>0.9140290400083568</v>
      </c>
    </row>
    <row r="217" spans="1:5" ht="31.5">
      <c r="A217" s="7" t="s">
        <v>360</v>
      </c>
      <c r="B217" s="1" t="s">
        <v>106</v>
      </c>
      <c r="C217" s="1" t="s">
        <v>67</v>
      </c>
      <c r="D217" s="1" t="s">
        <v>163</v>
      </c>
      <c r="E217" s="2">
        <v>0</v>
      </c>
    </row>
    <row r="218" spans="1:4" ht="15.75">
      <c r="A218" s="7" t="s">
        <v>361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362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363</v>
      </c>
      <c r="B220" s="1" t="s">
        <v>108</v>
      </c>
      <c r="C220" s="1" t="s">
        <v>73</v>
      </c>
      <c r="D220" s="24">
        <v>0</v>
      </c>
    </row>
    <row r="221" spans="1:5" ht="31.5">
      <c r="A221" s="7" t="s">
        <v>364</v>
      </c>
      <c r="B221" s="1" t="s">
        <v>106</v>
      </c>
      <c r="C221" s="1" t="s">
        <v>67</v>
      </c>
      <c r="D221" s="1" t="s">
        <v>209</v>
      </c>
      <c r="E221" s="2">
        <v>478.03</v>
      </c>
    </row>
    <row r="222" spans="1:4" ht="15.75">
      <c r="A222" s="7" t="s">
        <v>365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366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367</v>
      </c>
      <c r="B224" s="1" t="s">
        <v>108</v>
      </c>
      <c r="C224" s="1" t="s">
        <v>73</v>
      </c>
      <c r="D224" s="23">
        <f>E221/E2</f>
        <v>0.16645078171245514</v>
      </c>
    </row>
    <row r="225" spans="1:5" ht="31.5">
      <c r="A225" s="7" t="s">
        <v>368</v>
      </c>
      <c r="B225" s="1" t="s">
        <v>106</v>
      </c>
      <c r="C225" s="1" t="s">
        <v>67</v>
      </c>
      <c r="D225" s="1" t="s">
        <v>1</v>
      </c>
      <c r="E225" s="2">
        <v>35384.15</v>
      </c>
    </row>
    <row r="226" spans="1:4" ht="15.75">
      <c r="A226" s="7" t="s">
        <v>369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370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371</v>
      </c>
      <c r="B228" s="1" t="s">
        <v>108</v>
      </c>
      <c r="C228" s="1" t="s">
        <v>73</v>
      </c>
      <c r="D228" s="23">
        <f>E225/E2</f>
        <v>12.320815488004458</v>
      </c>
    </row>
    <row r="229" spans="1:5" ht="31.5">
      <c r="A229" s="7" t="s">
        <v>372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373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374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375</v>
      </c>
      <c r="B232" s="1" t="s">
        <v>108</v>
      </c>
      <c r="C232" s="1" t="s">
        <v>73</v>
      </c>
      <c r="D232" s="23">
        <f>E229/E2</f>
        <v>0</v>
      </c>
    </row>
    <row r="233" spans="1:5" ht="31.5">
      <c r="A233" s="7" t="s">
        <v>376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377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379</v>
      </c>
      <c r="B236" s="1" t="s">
        <v>108</v>
      </c>
      <c r="C236" s="1" t="s">
        <v>73</v>
      </c>
      <c r="D236" s="23">
        <f>E233/E2</f>
        <v>0</v>
      </c>
    </row>
    <row r="237" spans="1:5" ht="31.5">
      <c r="A237" s="7" t="s">
        <v>380</v>
      </c>
      <c r="B237" s="1" t="s">
        <v>106</v>
      </c>
      <c r="C237" s="1" t="s">
        <v>67</v>
      </c>
      <c r="D237" s="1" t="s">
        <v>52</v>
      </c>
      <c r="E237" s="2">
        <v>470.17</v>
      </c>
    </row>
    <row r="238" spans="1:4" ht="15.75">
      <c r="A238" s="7" t="s">
        <v>381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382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383</v>
      </c>
      <c r="B240" s="1" t="s">
        <v>108</v>
      </c>
      <c r="C240" s="1" t="s">
        <v>73</v>
      </c>
      <c r="D240" s="23">
        <f>E237/E2</f>
        <v>0.16371391761551585</v>
      </c>
    </row>
    <row r="241" spans="1:6" ht="31.5">
      <c r="A241" s="7" t="s">
        <v>384</v>
      </c>
      <c r="B241" s="1" t="s">
        <v>106</v>
      </c>
      <c r="C241" s="1" t="s">
        <v>67</v>
      </c>
      <c r="D241" s="1" t="s">
        <v>53</v>
      </c>
      <c r="E241" s="2">
        <v>0</v>
      </c>
      <c r="F241" s="18" t="s">
        <v>204</v>
      </c>
    </row>
    <row r="242" spans="1:4" ht="15.75">
      <c r="A242" s="7" t="s">
        <v>385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386</v>
      </c>
      <c r="B243" s="1" t="s">
        <v>64</v>
      </c>
      <c r="C243" s="1" t="s">
        <v>67</v>
      </c>
      <c r="D243" s="1" t="s">
        <v>196</v>
      </c>
    </row>
    <row r="244" spans="1:4" ht="15.75">
      <c r="A244" s="7" t="s">
        <v>387</v>
      </c>
      <c r="B244" s="1" t="s">
        <v>108</v>
      </c>
      <c r="C244" s="1" t="s">
        <v>73</v>
      </c>
      <c r="D244" s="23">
        <f>E241/E2</f>
        <v>0</v>
      </c>
    </row>
    <row r="245" spans="1:4" ht="15.75">
      <c r="A245" s="7"/>
      <c r="B245" s="4" t="s">
        <v>162</v>
      </c>
      <c r="C245" s="1" t="s">
        <v>73</v>
      </c>
      <c r="D245" s="11">
        <f>SUM(D28,D34,D60,D66,D72,D78,D84,D90,D100,D158,D204)</f>
        <v>414758.8283112</v>
      </c>
    </row>
    <row r="246" spans="1:4" ht="15.75">
      <c r="A246" s="21" t="s">
        <v>164</v>
      </c>
      <c r="B246" s="21"/>
      <c r="C246" s="21"/>
      <c r="D246" s="21"/>
    </row>
    <row r="247" spans="1:4" ht="15.75">
      <c r="A247" s="7" t="s">
        <v>165</v>
      </c>
      <c r="B247" s="1" t="s">
        <v>166</v>
      </c>
      <c r="C247" s="1" t="s">
        <v>167</v>
      </c>
      <c r="D247" s="26">
        <v>1</v>
      </c>
    </row>
    <row r="248" spans="1:4" ht="15.75">
      <c r="A248" s="7" t="s">
        <v>168</v>
      </c>
      <c r="B248" s="1" t="s">
        <v>169</v>
      </c>
      <c r="C248" s="1" t="s">
        <v>167</v>
      </c>
      <c r="D248" s="26">
        <v>1</v>
      </c>
    </row>
    <row r="249" spans="1:4" ht="15.75">
      <c r="A249" s="7" t="s">
        <v>170</v>
      </c>
      <c r="B249" s="1" t="s">
        <v>171</v>
      </c>
      <c r="C249" s="1" t="s">
        <v>167</v>
      </c>
      <c r="D249" s="1">
        <v>0</v>
      </c>
    </row>
    <row r="250" spans="1:4" ht="15.75">
      <c r="A250" s="7" t="s">
        <v>172</v>
      </c>
      <c r="B250" s="1" t="s">
        <v>173</v>
      </c>
      <c r="C250" s="1" t="s">
        <v>73</v>
      </c>
      <c r="D250" s="24">
        <v>0</v>
      </c>
    </row>
    <row r="251" spans="1:4" ht="15.75">
      <c r="A251" s="21" t="s">
        <v>174</v>
      </c>
      <c r="B251" s="21"/>
      <c r="C251" s="21"/>
      <c r="D251" s="21"/>
    </row>
    <row r="252" spans="1:4" ht="15.75">
      <c r="A252" s="7" t="s">
        <v>175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176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177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178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179</v>
      </c>
      <c r="B256" s="1" t="s">
        <v>180</v>
      </c>
      <c r="C256" s="1" t="s">
        <v>73</v>
      </c>
      <c r="D256" s="1">
        <v>0</v>
      </c>
    </row>
    <row r="257" spans="1:4" ht="15.75">
      <c r="A257" s="7" t="s">
        <v>181</v>
      </c>
      <c r="B257" s="1" t="s">
        <v>101</v>
      </c>
      <c r="C257" s="1" t="s">
        <v>73</v>
      </c>
      <c r="D257" s="1">
        <v>0</v>
      </c>
    </row>
    <row r="258" spans="1:4" ht="15.75">
      <c r="A258" s="21" t="s">
        <v>182</v>
      </c>
      <c r="B258" s="21"/>
      <c r="C258" s="21"/>
      <c r="D258" s="21"/>
    </row>
    <row r="259" spans="1:4" ht="15.75">
      <c r="A259" s="7" t="s">
        <v>183</v>
      </c>
      <c r="B259" s="1" t="s">
        <v>166</v>
      </c>
      <c r="C259" s="1" t="s">
        <v>167</v>
      </c>
      <c r="D259" s="1">
        <v>0</v>
      </c>
    </row>
    <row r="260" spans="1:4" ht="15.75">
      <c r="A260" s="7" t="s">
        <v>184</v>
      </c>
      <c r="B260" s="1" t="s">
        <v>169</v>
      </c>
      <c r="C260" s="1" t="s">
        <v>167</v>
      </c>
      <c r="D260" s="1">
        <v>0</v>
      </c>
    </row>
    <row r="261" spans="1:4" ht="15.75">
      <c r="A261" s="7" t="s">
        <v>185</v>
      </c>
      <c r="B261" s="1" t="s">
        <v>186</v>
      </c>
      <c r="C261" s="1" t="s">
        <v>167</v>
      </c>
      <c r="D261" s="1">
        <v>0</v>
      </c>
    </row>
    <row r="262" spans="1:4" ht="15.75">
      <c r="A262" s="7" t="s">
        <v>187</v>
      </c>
      <c r="B262" s="1" t="s">
        <v>173</v>
      </c>
      <c r="C262" s="1" t="s">
        <v>73</v>
      </c>
      <c r="D262" s="1">
        <v>0</v>
      </c>
    </row>
    <row r="263" spans="1:4" ht="15.75">
      <c r="A263" s="21" t="s">
        <v>188</v>
      </c>
      <c r="B263" s="21"/>
      <c r="C263" s="21"/>
      <c r="D263" s="21"/>
    </row>
    <row r="264" spans="1:4" ht="15.75">
      <c r="A264" s="7" t="s">
        <v>189</v>
      </c>
      <c r="B264" s="1" t="s">
        <v>190</v>
      </c>
      <c r="C264" s="1" t="s">
        <v>167</v>
      </c>
      <c r="D264" s="1">
        <v>4</v>
      </c>
    </row>
    <row r="265" spans="1:4" ht="15.75">
      <c r="A265" s="7" t="s">
        <v>191</v>
      </c>
      <c r="B265" s="1" t="s">
        <v>192</v>
      </c>
      <c r="C265" s="1" t="s">
        <v>167</v>
      </c>
      <c r="D265" s="1">
        <v>0</v>
      </c>
    </row>
    <row r="266" spans="1:4" ht="31.5">
      <c r="A266" s="7" t="s">
        <v>193</v>
      </c>
      <c r="B266" s="1" t="s">
        <v>194</v>
      </c>
      <c r="C266" s="1" t="s">
        <v>73</v>
      </c>
      <c r="D266" s="8">
        <v>12800</v>
      </c>
    </row>
  </sheetData>
  <sheetProtection password="CC29" sheet="1" objects="1" scenarios="1" selectLockedCells="1" selectUnlockedCell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984251968503937" right="0.3937007874015748" top="0.3937007874015748" bottom="0.3937007874015748" header="0.31496062992125984" footer="0.31496062992125984"/>
  <pageSetup fitToHeight="10000" horizontalDpi="600" verticalDpi="600" orientation="portrait" paperSize="9" scale="55" r:id="rId1"/>
  <rowBreaks count="3" manualBreakCount="3">
    <brk id="70" max="3" man="1"/>
    <brk id="136" max="3" man="1"/>
    <brk id="20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2020-03-25T11:22:27Z</cp:lastPrinted>
  <dcterms:created xsi:type="dcterms:W3CDTF">2010-07-19T21:32:50Z</dcterms:created>
  <dcterms:modified xsi:type="dcterms:W3CDTF">2021-03-22T05:51:55Z</dcterms:modified>
  <cp:category/>
  <cp:version/>
  <cp:contentType/>
  <cp:contentStatus/>
</cp:coreProperties>
</file>