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<sst xmlns="http://schemas.openxmlformats.org/spreadsheetml/2006/main" count="936" uniqueCount="389">
  <si>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</si>
  <si>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</si>
  <si>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</si>
  <si>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</si>
  <si>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</si>
  <si>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</si>
  <si>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</si>
  <si>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</si>
  <si>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</si>
  <si>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</si>
  <si>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</si>
  <si>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</si>
  <si>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</si>
  <si>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</si>
  <si>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</si>
  <si>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</si>
  <si>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</si>
  <si>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</si>
  <si>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</si>
  <si>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</si>
  <si>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</si>
  <si>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</si>
  <si>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</si>
  <si>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</si>
  <si>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</si>
  <si>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</si>
  <si>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</si>
  <si>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</si>
  <si>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</si>
  <si>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</si>
  <si>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</si>
  <si>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</si>
  <si>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</si>
  <si>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</si>
  <si>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</si>
  <si>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</si>
  <si>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</si>
  <si>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</si>
  <si>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</si>
  <si>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</si>
  <si>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</si>
  <si>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</si>
  <si>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</si>
  <si>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</si>
  <si>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</si>
  <si>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</si>
  <si>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</si>
  <si>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</si>
  <si>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</si>
  <si>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</si>
  <si>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</si>
  <si>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</si>
  <si>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</si>
  <si>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</si>
  <si>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</si>
  <si>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</si>
  <si>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</si>
  <si>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</si>
  <si>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</si>
  <si>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</si>
  <si>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</si>
  <si>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</si>
  <si>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</si>
  <si>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</si>
  <si>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</si>
  <si>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</si>
  <si>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</si>
  <si>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</si>
  <si>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</si>
  <si>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</si>
  <si>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</si>
  <si>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</si>
  <si>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</si>
  <si>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</si>
  <si>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</si>
  <si>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</si>
  <si>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</si>
  <si>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</si>
  <si>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</si>
  <si>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</si>
  <si>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</si>
  <si>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</si>
  <si>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</si>
  <si>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</si>
  <si>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</si>
  <si>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</si>
  <si>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</si>
  <si>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</si>
  <si>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</si>
  <si>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</si>
  <si>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</si>
  <si>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</si>
  <si>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</si>
  <si>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</si>
  <si>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</si>
  <si>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</si>
  <si>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</si>
  <si>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</si>
  <si>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</si>
  <si>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</si>
  <si>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</si>
  <si>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</si>
  <si>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</si>
  <si>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</si>
  <si>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</si>
  <si>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</si>
  <si>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</si>
  <si>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</si>
  <si>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</si>
  <si>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</si>
  <si>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</si>
  <si>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</si>
  <si>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</si>
  <si>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</si>
  <si>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</si>
  <si>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</si>
  <si>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</si>
  <si>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</si>
  <si>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</si>
  <si>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</si>
  <si>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</si>
  <si>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</si>
  <si>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</si>
  <si>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</si>
  <si>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</si>
  <si>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</si>
  <si>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</si>
  <si>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</si>
  <si>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</si>
  <si>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</si>
  <si>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</si>
  <si>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</si>
  <si>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</si>
  <si>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</si>
  <si>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</si>
  <si>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</si>
  <si>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</si>
  <si>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</si>
  <si>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</si>
  <si>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</si>
  <si>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</si>
  <si>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</si>
  <si>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</si>
  <si>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</si>
  <si>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</si>
  <si>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</si>
  <si>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</si>
  <si>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</si>
  <si>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</si>
  <si>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</si>
  <si>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</si>
  <si>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</si>
  <si>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</si>
  <si>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</si>
  <si>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</si>
  <si>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</si>
  <si>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</si>
  <si>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</si>
  <si>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</si>
  <si>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</si>
  <si>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</si>
  <si>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</si>
  <si>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</si>
  <si>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</si>
  <si>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</si>
  <si>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</si>
  <si>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</si>
  <si>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</si>
  <si>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</si>
  <si>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</si>
  <si>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</si>
  <si>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</si>
  <si>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</si>
  <si>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</si>
  <si>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</si>
  <si>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</si>
  <si>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</si>
  <si>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</si>
  <si>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</si>
  <si>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</si>
  <si>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</si>
  <si>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</si>
  <si>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</si>
  <si>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</si>
  <si>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</si>
  <si>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</si>
  <si>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</si>
  <si>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</si>
  <si>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</si>
  <si>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</si>
  <si>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</si>
  <si>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</si>
  <si>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</si>
  <si>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</si>
  <si>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</si>
  <si>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</si>
  <si>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</si>
  <si>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</si>
  <si>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</si>
  <si>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</si>
  <si>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</si>
  <si>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</si>
  <si>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</si>
  <si>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</si>
  <si>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</si>
  <si>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</si>
  <si>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</si>
  <si>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</si>
  <si>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</si>
  <si>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</si>
  <si>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</si>
  <si>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</si>
  <si>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</si>
  <si>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</si>
  <si>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</si>
  <si>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</si>
  <si>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</si>
  <si>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</si>
  <si>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</si>
  <si>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</si>
  <si>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</si>
  <si>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</si>
  <si>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</si>
  <si>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</si>
  <si>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Ремонт и обслуживание кол.приборов учёта  тепловой энергии</t>
  </si>
  <si>
    <t>Обследование спец. организациями</t>
  </si>
  <si>
    <t>Обследование спец.организациями</t>
  </si>
  <si>
    <t>гревцева и жэк</t>
  </si>
  <si>
    <t>тек рем</t>
  </si>
  <si>
    <t>Мехуборка (асфальт) в зимний период</t>
  </si>
  <si>
    <t>кол-во кв. в доме</t>
  </si>
  <si>
    <t>тариф</t>
  </si>
  <si>
    <t>по тарифу</t>
  </si>
  <si>
    <t>Отчет об исполнении управляющей организацией ООО "ГУК "Привокзальная" договора управления за 2020 год по дому № 5  ул. 4-я Пятилетка                       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</si>
  <si>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</si>
  <si>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</si>
  <si>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</si>
  <si>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</si>
  <si>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</si>
  <si>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</si>
  <si>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</si>
  <si>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</si>
  <si>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</si>
  <si>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</si>
  <si>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</si>
  <si>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</si>
  <si>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</si>
  <si>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</si>
  <si>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</si>
  <si>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</si>
  <si>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</si>
  <si>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</si>
  <si>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</si>
  <si>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</si>
  <si>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</si>
  <si>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</si>
  <si>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</si>
  <si>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</si>
  <si>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</si>
  <si>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</si>
  <si>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</si>
  <si>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</si>
  <si>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</si>
  <si>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</si>
  <si>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</si>
  <si>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</si>
  <si>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</si>
  <si>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</si>
  <si>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</si>
  <si>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</si>
  <si>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</si>
  <si>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</si>
  <si>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</si>
  <si>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</si>
  <si>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</si>
  <si>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</si>
  <si>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</si>
  <si>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</si>
  <si>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</si>
  <si>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</si>
  <si>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</si>
  <si>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</si>
  <si>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</si>
  <si>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</si>
  <si>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</si>
  <si>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</si>
  <si>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</si>
  <si>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</si>
  <si>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</si>
  <si>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</si>
  <si>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</si>
  <si>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</si>
  <si>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</si>
  <si>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</si>
  <si>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</si>
  <si>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</si>
  <si>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</si>
  <si>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</si>
  <si>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</si>
  <si>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</si>
  <si>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</si>
  <si>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</si>
  <si>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</si>
  <si>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</si>
  <si>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</si>
  <si>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</si>
  <si>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</si>
  <si>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</si>
  <si>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</si>
  <si>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</si>
  <si>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</si>
  <si>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</si>
  <si>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</si>
  <si>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</si>
  <si>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</si>
  <si>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</si>
  <si>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</si>
  <si>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</si>
  <si>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</si>
  <si>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</si>
  <si>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</si>
  <si>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</si>
  <si>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</si>
  <si>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</si>
  <si>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</si>
  <si>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</si>
  <si>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</si>
  <si>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</si>
  <si>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</si>
  <si>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</si>
  <si>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</si>
  <si>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</si>
  <si>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</si>
  <si>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</si>
  <si>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</si>
  <si>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</si>
  <si>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</si>
  <si>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</si>
  <si>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</si>
  <si>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</si>
  <si>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</si>
  <si>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</si>
  <si>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</si>
  <si>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</si>
  <si>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</si>
  <si>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</si>
  <si>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</si>
  <si>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</si>
  <si>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</si>
  <si>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</si>
  <si>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</si>
  <si>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</si>
  <si>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</si>
  <si>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</si>
  <si>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</si>
  <si>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</si>
  <si>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</si>
  <si>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</si>
  <si>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</si>
  <si>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</si>
  <si>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</si>
  <si>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</si>
  <si>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</si>
  <si>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</si>
  <si>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</si>
  <si>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</si>
  <si>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</si>
  <si>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</si>
  <si>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</si>
  <si>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</si>
  <si>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</si>
  <si>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</si>
  <si>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</si>
  <si>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</si>
  <si>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</si>
  <si>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</si>
  <si>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</si>
  <si>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</si>
  <si>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</si>
  <si>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</si>
  <si>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</si>
  <si>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</si>
  <si>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</si>
  <si>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</si>
  <si>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</si>
  <si>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23.10.11</t>
  </si>
  <si>
    <t>24.10.11</t>
  </si>
  <si>
    <t>25.10.11</t>
  </si>
  <si>
    <t>26.10.11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</si>
</sst>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4-&#1103;%20&#1055;&#1103;&#1090;&#1080;&#1083;&#1077;&#1090;&#1082;&#1072;,%20&#1076;.%205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8">
          <cell r="BC8">
            <v>0.056308</v>
          </cell>
        </row>
        <row r="9">
          <cell r="BC9">
            <v>0.582542</v>
          </cell>
        </row>
        <row r="10">
          <cell r="BC10">
            <v>0.067284</v>
          </cell>
        </row>
        <row r="11">
          <cell r="BC11">
            <v>3.6E-05</v>
          </cell>
        </row>
        <row r="12">
          <cell r="BC12">
            <v>0.186191</v>
          </cell>
        </row>
        <row r="13">
          <cell r="BC13">
            <v>0.000835</v>
          </cell>
        </row>
        <row r="14">
          <cell r="BC14">
            <v>0.143598</v>
          </cell>
        </row>
        <row r="15">
          <cell r="BC15">
            <v>0.349837</v>
          </cell>
        </row>
        <row r="17">
          <cell r="BC17">
            <v>0.016067</v>
          </cell>
        </row>
        <row r="18">
          <cell r="BC18">
            <v>0.096402</v>
          </cell>
        </row>
        <row r="20">
          <cell r="BC20">
            <v>0.174567</v>
          </cell>
        </row>
        <row r="21">
          <cell r="BC21">
            <v>0.319027</v>
          </cell>
        </row>
        <row r="23">
          <cell r="BC23">
            <v>0.004917</v>
          </cell>
        </row>
        <row r="25">
          <cell r="BC25">
            <v>0.693895</v>
          </cell>
        </row>
        <row r="27">
          <cell r="BC27">
            <v>0.072181</v>
          </cell>
        </row>
        <row r="28">
          <cell r="BC28">
            <v>0.157123</v>
          </cell>
        </row>
        <row r="29">
          <cell r="BC29">
            <v>0.057403</v>
          </cell>
        </row>
        <row r="30">
          <cell r="BC30">
            <v>0.111103</v>
          </cell>
        </row>
        <row r="37">
          <cell r="BC37">
            <v>0.084479</v>
          </cell>
        </row>
        <row r="38">
          <cell r="BC38">
            <v>0.236631</v>
          </cell>
        </row>
        <row r="39">
          <cell r="BC39">
            <v>0.056151</v>
          </cell>
        </row>
        <row r="46">
          <cell r="BC46">
            <v>0.159</v>
          </cell>
        </row>
        <row r="47">
          <cell r="BC47">
            <v>0.301</v>
          </cell>
        </row>
        <row r="48">
          <cell r="BC48">
            <v>0.077</v>
          </cell>
        </row>
        <row r="49">
          <cell r="BC49">
            <v>0.158</v>
          </cell>
        </row>
        <row r="50">
          <cell r="BC50">
            <v>0.041</v>
          </cell>
        </row>
        <row r="51">
          <cell r="BC51">
            <v>0.216</v>
          </cell>
        </row>
        <row r="52">
          <cell r="BC52">
            <v>0.044</v>
          </cell>
        </row>
        <row r="53">
          <cell r="BC53">
            <v>0.034</v>
          </cell>
        </row>
        <row r="55">
          <cell r="BC55">
            <v>0.268</v>
          </cell>
        </row>
        <row r="56">
          <cell r="BC56">
            <v>0.642</v>
          </cell>
        </row>
        <row r="57">
          <cell r="BC57">
            <v>0.057</v>
          </cell>
        </row>
        <row r="58">
          <cell r="BC58">
            <v>0.024</v>
          </cell>
        </row>
        <row r="59">
          <cell r="BC59">
            <v>0.284</v>
          </cell>
        </row>
        <row r="60">
          <cell r="BC60">
            <v>0.012</v>
          </cell>
        </row>
        <row r="63">
          <cell r="BC63">
            <v>0.050067</v>
          </cell>
        </row>
        <row r="73">
          <cell r="BC73">
            <v>0.023924</v>
          </cell>
        </row>
        <row r="75">
          <cell r="BC75">
            <v>0.062331</v>
          </cell>
        </row>
        <row r="77">
          <cell r="BC77">
            <v>0.885</v>
          </cell>
        </row>
        <row r="88">
          <cell r="BC88">
            <v>0.7109</v>
          </cell>
        </row>
        <row r="89">
          <cell r="BC89">
            <v>0.2839</v>
          </cell>
        </row>
        <row r="90">
          <cell r="BC90">
            <v>0.054</v>
          </cell>
        </row>
        <row r="91">
          <cell r="BC91">
            <v>0.0258</v>
          </cell>
        </row>
        <row r="92">
          <cell r="BC92">
            <v>0.0108</v>
          </cell>
        </row>
        <row r="94">
          <cell r="BC94">
            <v>0.0033</v>
          </cell>
        </row>
        <row r="101">
          <cell r="BC101">
            <v>1.2254</v>
          </cell>
        </row>
        <row r="102">
          <cell r="BC102">
            <v>0.78335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BE123">
            <v>253168.44178920003</v>
          </cell>
        </row>
        <row r="124">
          <cell r="BE124">
            <v>274882.8105504</v>
          </cell>
        </row>
        <row r="125">
          <cell r="BE125">
            <v>65967.20327999999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-248187.33015799997</v>
          </cell>
        </row>
        <row r="25">
          <cell r="D25">
            <v>84851.69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="90" zoomScaleSheetLayoutView="90" zoomScalePageLayoutView="0" workbookViewId="0" topLeftCell="A1">
      <selection activeCell="A153" sqref="A153:A240"/>
    </sheetView>
  </sheetViews>
  <sheetFormatPr defaultColWidth="9.140625" defaultRowHeight="15"/>
  <cols>
    <col min="1" max="1" width="9.140625" style="16" customWidth="1"/>
    <col min="2" max="2" width="62.421875" style="19" customWidth="1"/>
    <col min="3" max="3" width="24.28125" style="19" customWidth="1"/>
    <col min="4" max="4" width="62.7109375" style="19" customWidth="1"/>
    <col min="5" max="5" width="18.7109375" style="2" hidden="1" customWidth="1"/>
    <col min="6" max="6" width="17.8515625" style="19" hidden="1" customWidth="1"/>
    <col min="7" max="8" width="25.421875" style="19" hidden="1" customWidth="1"/>
    <col min="9" max="10" width="9.140625" style="19" hidden="1" customWidth="1"/>
    <col min="11" max="12" width="0" style="19" hidden="1" customWidth="1"/>
    <col min="13" max="22" width="9.140625" style="19" customWidth="1"/>
    <col min="23" max="16384" width="9.140625" style="3" customWidth="1"/>
  </cols>
  <sheetData>
    <row r="1" ht="15.75">
      <c r="E1" s="2" t="s">
        <v>197</v>
      </c>
    </row>
    <row r="2" spans="1:22" s="6" customFormat="1" ht="33.75" customHeight="1">
      <c r="A2" s="23" t="s">
        <v>233</v>
      </c>
      <c r="B2" s="23"/>
      <c r="C2" s="23"/>
      <c r="D2" s="23"/>
      <c r="E2" s="2">
        <v>4486.1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5" ht="15.75">
      <c r="A4" s="7" t="s">
        <v>62</v>
      </c>
      <c r="B4" s="1" t="s">
        <v>63</v>
      </c>
      <c r="C4" s="1" t="s">
        <v>64</v>
      </c>
      <c r="D4" s="1" t="s">
        <v>65</v>
      </c>
      <c r="E4" s="19"/>
    </row>
    <row r="5" spans="1:5" ht="15.75">
      <c r="A5" s="7" t="s">
        <v>68</v>
      </c>
      <c r="B5" s="1" t="s">
        <v>66</v>
      </c>
      <c r="C5" s="1" t="s">
        <v>67</v>
      </c>
      <c r="D5" s="1" t="s">
        <v>234</v>
      </c>
      <c r="E5" s="19"/>
    </row>
    <row r="6" spans="1:5" ht="15.75">
      <c r="A6" s="7" t="s">
        <v>69</v>
      </c>
      <c r="B6" s="1" t="s">
        <v>70</v>
      </c>
      <c r="C6" s="1" t="s">
        <v>67</v>
      </c>
      <c r="D6" s="1" t="s">
        <v>235</v>
      </c>
      <c r="E6" s="19"/>
    </row>
    <row r="7" spans="1:5" ht="15.75">
      <c r="A7" s="7" t="s">
        <v>56</v>
      </c>
      <c r="B7" s="1" t="s">
        <v>71</v>
      </c>
      <c r="C7" s="1" t="s">
        <v>67</v>
      </c>
      <c r="D7" s="1" t="s">
        <v>236</v>
      </c>
      <c r="E7" s="19"/>
    </row>
    <row r="8" spans="1:4" ht="42.75" customHeight="1">
      <c r="A8" s="22" t="s">
        <v>103</v>
      </c>
      <c r="B8" s="22"/>
      <c r="C8" s="22"/>
      <c r="D8" s="22"/>
    </row>
    <row r="9" spans="1:4" ht="15.75">
      <c r="A9" s="7" t="s">
        <v>57</v>
      </c>
      <c r="B9" s="1" t="s">
        <v>72</v>
      </c>
      <c r="C9" s="1" t="s">
        <v>73</v>
      </c>
      <c r="D9" s="8">
        <f>'[3]по форме'!$D$23</f>
        <v>0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'[3]по форме'!$D$24</f>
        <v>-248187.33015799997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'[3]по форме'!$D$25</f>
        <v>84851.69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594018.4556196</v>
      </c>
    </row>
    <row r="13" spans="1:4" ht="15.75">
      <c r="A13" s="7" t="s">
        <v>94</v>
      </c>
      <c r="B13" s="17" t="s">
        <v>79</v>
      </c>
      <c r="C13" s="1" t="s">
        <v>73</v>
      </c>
      <c r="D13" s="8">
        <f>'[2]ГУК 2019'!$BE$124</f>
        <v>274882.8105504</v>
      </c>
    </row>
    <row r="14" spans="1:4" ht="15.75">
      <c r="A14" s="7" t="s">
        <v>95</v>
      </c>
      <c r="B14" s="17" t="s">
        <v>80</v>
      </c>
      <c r="C14" s="1" t="s">
        <v>73</v>
      </c>
      <c r="D14" s="8">
        <f>'[2]ГУК 2019'!$BE$123</f>
        <v>253168.44178920003</v>
      </c>
    </row>
    <row r="15" spans="1:4" ht="15.75">
      <c r="A15" s="7" t="s">
        <v>96</v>
      </c>
      <c r="B15" s="17" t="s">
        <v>81</v>
      </c>
      <c r="C15" s="1" t="s">
        <v>73</v>
      </c>
      <c r="D15" s="8">
        <f>'[2]ГУК 2019'!$BE$125</f>
        <v>65967.20327999999</v>
      </c>
    </row>
    <row r="16" spans="1:5" ht="15.75">
      <c r="A16" s="17" t="s">
        <v>82</v>
      </c>
      <c r="B16" s="17" t="s">
        <v>83</v>
      </c>
      <c r="C16" s="17" t="s">
        <v>73</v>
      </c>
      <c r="D16" s="18">
        <f>D17</f>
        <v>570181.5756196</v>
      </c>
      <c r="E16" s="2">
        <v>479052.74</v>
      </c>
    </row>
    <row r="17" spans="1:4" ht="31.5">
      <c r="A17" s="17" t="s">
        <v>59</v>
      </c>
      <c r="B17" s="17" t="s">
        <v>97</v>
      </c>
      <c r="C17" s="17" t="s">
        <v>73</v>
      </c>
      <c r="D17" s="18">
        <f>D12-D25+D246+D262</f>
        <v>570181.5756196</v>
      </c>
    </row>
    <row r="18" spans="1:4" ht="31.5">
      <c r="A18" s="17" t="s">
        <v>84</v>
      </c>
      <c r="B18" s="17" t="s">
        <v>98</v>
      </c>
      <c r="C18" s="17" t="s">
        <v>73</v>
      </c>
      <c r="D18" s="18">
        <v>0</v>
      </c>
    </row>
    <row r="19" spans="1:4" ht="15.75">
      <c r="A19" s="17" t="s">
        <v>60</v>
      </c>
      <c r="B19" s="17" t="s">
        <v>85</v>
      </c>
      <c r="C19" s="17" t="s">
        <v>73</v>
      </c>
      <c r="D19" s="18">
        <v>0</v>
      </c>
    </row>
    <row r="20" spans="1:4" ht="15.75">
      <c r="A20" s="17" t="s">
        <v>61</v>
      </c>
      <c r="B20" s="17" t="s">
        <v>86</v>
      </c>
      <c r="C20" s="17" t="s">
        <v>73</v>
      </c>
      <c r="D20" s="18">
        <v>0</v>
      </c>
    </row>
    <row r="21" spans="1:4" ht="15.75">
      <c r="A21" s="17" t="s">
        <v>87</v>
      </c>
      <c r="B21" s="17" t="s">
        <v>88</v>
      </c>
      <c r="C21" s="17" t="s">
        <v>73</v>
      </c>
      <c r="D21" s="18">
        <v>0</v>
      </c>
    </row>
    <row r="22" spans="1:4" ht="15.75">
      <c r="A22" s="17" t="s">
        <v>89</v>
      </c>
      <c r="B22" s="17" t="s">
        <v>90</v>
      </c>
      <c r="C22" s="17" t="s">
        <v>73</v>
      </c>
      <c r="D22" s="18">
        <f>D16+D10+D9</f>
        <v>321994.2454616</v>
      </c>
    </row>
    <row r="23" spans="1:4" ht="15.75">
      <c r="A23" s="17" t="s">
        <v>91</v>
      </c>
      <c r="B23" s="17" t="s">
        <v>99</v>
      </c>
      <c r="C23" s="17" t="s">
        <v>73</v>
      </c>
      <c r="D23" s="18">
        <v>3922.23</v>
      </c>
    </row>
    <row r="24" spans="1:4" ht="15.75">
      <c r="A24" s="17" t="s">
        <v>92</v>
      </c>
      <c r="B24" s="17" t="s">
        <v>100</v>
      </c>
      <c r="C24" s="17" t="s">
        <v>73</v>
      </c>
      <c r="D24" s="18">
        <f>D22-D241</f>
        <v>-127516.40753839997</v>
      </c>
    </row>
    <row r="25" spans="1:4" ht="15.75">
      <c r="A25" s="17" t="s">
        <v>93</v>
      </c>
      <c r="B25" s="17" t="s">
        <v>101</v>
      </c>
      <c r="C25" s="17" t="s">
        <v>73</v>
      </c>
      <c r="D25" s="18">
        <v>46324.28</v>
      </c>
    </row>
    <row r="26" spans="1:4" ht="35.25" customHeight="1">
      <c r="A26" s="22" t="s">
        <v>102</v>
      </c>
      <c r="B26" s="22"/>
      <c r="C26" s="22"/>
      <c r="D26" s="22"/>
    </row>
    <row r="27" spans="1:22" s="6" customFormat="1" ht="31.5">
      <c r="A27" s="20" t="s">
        <v>113</v>
      </c>
      <c r="B27" s="4" t="s">
        <v>104</v>
      </c>
      <c r="C27" s="4" t="s">
        <v>67</v>
      </c>
      <c r="D27" s="4" t="s">
        <v>8</v>
      </c>
      <c r="E27" s="2"/>
      <c r="F27" s="5" t="s">
        <v>231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7" t="s">
        <v>109</v>
      </c>
      <c r="B28" s="1" t="s">
        <v>105</v>
      </c>
      <c r="C28" s="1" t="s">
        <v>73</v>
      </c>
      <c r="D28" s="8">
        <f>E28</f>
        <v>40805.88</v>
      </c>
      <c r="E28" s="2">
        <v>40805.88</v>
      </c>
      <c r="F28" s="19">
        <f>'[1]гук(2016)'!$BC$77*12*E2</f>
        <v>47642.382000000005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24">
        <f>E28/E2</f>
        <v>9.096070083145715</v>
      </c>
    </row>
    <row r="33" spans="1:22" s="6" customFormat="1" ht="31.5">
      <c r="A33" s="20" t="s">
        <v>115</v>
      </c>
      <c r="B33" s="4" t="s">
        <v>104</v>
      </c>
      <c r="C33" s="4" t="s">
        <v>67</v>
      </c>
      <c r="D33" s="4" t="s">
        <v>11</v>
      </c>
      <c r="E33" s="2" t="s">
        <v>199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57266.130000000005</v>
      </c>
    </row>
    <row r="35" spans="1:6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2906.99</v>
      </c>
      <c r="F35" s="19">
        <f>'[1]гук(2016)'!$BC$90*12*E2</f>
        <v>2906.9928000000004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25">
        <f>E35/E2</f>
        <v>0.6479993758498472</v>
      </c>
    </row>
    <row r="39" spans="1:6" ht="31.5">
      <c r="A39" s="7" t="s">
        <v>121</v>
      </c>
      <c r="B39" s="1" t="s">
        <v>106</v>
      </c>
      <c r="C39" s="1" t="s">
        <v>67</v>
      </c>
      <c r="D39" s="1" t="s">
        <v>198</v>
      </c>
      <c r="E39" s="2">
        <v>1388.9</v>
      </c>
      <c r="F39" s="19">
        <f>'[1]гук(2016)'!$BC$91*12*E2</f>
        <v>1388.8965600000001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25">
        <f>E39/E2</f>
        <v>0.3096007668130447</v>
      </c>
    </row>
    <row r="43" spans="1:6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15283.25</v>
      </c>
      <c r="F43" s="19">
        <f>'[1]гук(2016)'!$BC$89*12*E2</f>
        <v>15283.24548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24">
        <f>E43/E2</f>
        <v>3.4068010075566746</v>
      </c>
    </row>
    <row r="47" spans="1:6" ht="31.5">
      <c r="A47" s="7" t="s">
        <v>209</v>
      </c>
      <c r="B47" s="1" t="s">
        <v>106</v>
      </c>
      <c r="C47" s="1" t="s">
        <v>67</v>
      </c>
      <c r="D47" s="1" t="s">
        <v>14</v>
      </c>
      <c r="E47" s="2">
        <v>36920.76</v>
      </c>
      <c r="F47" s="19">
        <f>'[1]гук(2016)'!$BC$88*12*E2</f>
        <v>38270.02188</v>
      </c>
    </row>
    <row r="48" spans="1:4" ht="15.75">
      <c r="A48" s="7" t="s">
        <v>210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211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212</v>
      </c>
      <c r="B50" s="1" t="s">
        <v>108</v>
      </c>
      <c r="C50" s="1" t="s">
        <v>73</v>
      </c>
      <c r="D50" s="25">
        <f>E47/E2</f>
        <v>8.230034996990705</v>
      </c>
    </row>
    <row r="51" spans="1:6" ht="47.25">
      <c r="A51" s="7" t="s">
        <v>213</v>
      </c>
      <c r="B51" s="1" t="s">
        <v>106</v>
      </c>
      <c r="C51" s="1" t="s">
        <v>67</v>
      </c>
      <c r="D51" s="15" t="s">
        <v>201</v>
      </c>
      <c r="E51" s="2">
        <v>766.23</v>
      </c>
      <c r="F51" s="19">
        <f>'[1]гук(2016)'!$BC$94*12*E2</f>
        <v>177.64956</v>
      </c>
    </row>
    <row r="52" spans="1:4" ht="15.75">
      <c r="A52" s="7" t="s">
        <v>214</v>
      </c>
      <c r="B52" s="1" t="s">
        <v>107</v>
      </c>
      <c r="C52" s="1" t="s">
        <v>67</v>
      </c>
      <c r="D52" s="15" t="s">
        <v>147</v>
      </c>
    </row>
    <row r="53" spans="1:4" ht="15.75">
      <c r="A53" s="7" t="s">
        <v>215</v>
      </c>
      <c r="B53" s="1" t="s">
        <v>64</v>
      </c>
      <c r="C53" s="1" t="s">
        <v>67</v>
      </c>
      <c r="D53" s="15" t="s">
        <v>10</v>
      </c>
    </row>
    <row r="54" spans="1:4" ht="15.75">
      <c r="A54" s="7" t="s">
        <v>216</v>
      </c>
      <c r="B54" s="1" t="s">
        <v>108</v>
      </c>
      <c r="C54" s="1" t="s">
        <v>73</v>
      </c>
      <c r="D54" s="25">
        <f>E51/E2</f>
        <v>0.17080091839236752</v>
      </c>
    </row>
    <row r="55" spans="1:6" ht="31.5">
      <c r="A55" s="7" t="s">
        <v>217</v>
      </c>
      <c r="B55" s="1" t="s">
        <v>106</v>
      </c>
      <c r="C55" s="1" t="s">
        <v>67</v>
      </c>
      <c r="D55" s="15" t="s">
        <v>200</v>
      </c>
      <c r="E55" s="2">
        <v>0</v>
      </c>
      <c r="F55" s="19">
        <f>'[1]гук(2016)'!$BC$92*12*E2</f>
        <v>581.39856</v>
      </c>
    </row>
    <row r="56" spans="1:4" ht="15.75">
      <c r="A56" s="7" t="s">
        <v>218</v>
      </c>
      <c r="B56" s="1" t="s">
        <v>107</v>
      </c>
      <c r="C56" s="1" t="s">
        <v>67</v>
      </c>
      <c r="D56" s="15" t="s">
        <v>147</v>
      </c>
    </row>
    <row r="57" spans="1:4" ht="15.75">
      <c r="A57" s="7" t="s">
        <v>219</v>
      </c>
      <c r="B57" s="1" t="s">
        <v>64</v>
      </c>
      <c r="C57" s="1" t="s">
        <v>67</v>
      </c>
      <c r="D57" s="15" t="s">
        <v>10</v>
      </c>
    </row>
    <row r="58" spans="1:4" ht="15.75">
      <c r="A58" s="7" t="s">
        <v>220</v>
      </c>
      <c r="B58" s="1" t="s">
        <v>108</v>
      </c>
      <c r="C58" s="1" t="s">
        <v>73</v>
      </c>
      <c r="D58" s="25">
        <f>E55/E2</f>
        <v>0</v>
      </c>
    </row>
    <row r="59" spans="1:22" s="6" customFormat="1" ht="24.75" customHeight="1">
      <c r="A59" s="20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7" t="s">
        <v>130</v>
      </c>
      <c r="B60" s="1" t="s">
        <v>105</v>
      </c>
      <c r="C60" s="1" t="s">
        <v>73</v>
      </c>
      <c r="D60" s="8">
        <f>E60</f>
        <v>35964.5</v>
      </c>
      <c r="E60" s="2">
        <v>35964.5</v>
      </c>
      <c r="F60" s="19">
        <f>'[1]гук(2016)'!$BC$102*12*E2</f>
        <v>42170.23722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4">
        <f>E60/E2</f>
        <v>8.016874345199616</v>
      </c>
    </row>
    <row r="65" spans="1:22" s="6" customFormat="1" ht="36" customHeight="1">
      <c r="A65" s="20" t="s">
        <v>237</v>
      </c>
      <c r="B65" s="4" t="s">
        <v>104</v>
      </c>
      <c r="C65" s="4" t="s">
        <v>67</v>
      </c>
      <c r="D65" s="4" t="s">
        <v>226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238</v>
      </c>
      <c r="B66" s="1" t="s">
        <v>105</v>
      </c>
      <c r="C66" s="1" t="s">
        <v>73</v>
      </c>
      <c r="D66" s="8">
        <v>0</v>
      </c>
    </row>
    <row r="67" spans="1:4" ht="31.5">
      <c r="A67" s="7" t="s">
        <v>239</v>
      </c>
      <c r="B67" s="1" t="s">
        <v>106</v>
      </c>
      <c r="C67" s="1" t="s">
        <v>67</v>
      </c>
      <c r="D67" s="1" t="s">
        <v>225</v>
      </c>
    </row>
    <row r="68" spans="1:4" ht="15.75">
      <c r="A68" s="7" t="s">
        <v>240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241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242</v>
      </c>
      <c r="B70" s="1" t="s">
        <v>108</v>
      </c>
      <c r="C70" s="1" t="s">
        <v>73</v>
      </c>
      <c r="D70" s="8">
        <v>0</v>
      </c>
    </row>
    <row r="71" spans="1:22" s="6" customFormat="1" ht="29.25" customHeight="1">
      <c r="A71" s="20" t="s">
        <v>243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6" ht="15.75">
      <c r="A72" s="7" t="s">
        <v>244</v>
      </c>
      <c r="B72" s="1" t="s">
        <v>105</v>
      </c>
      <c r="C72" s="1" t="s">
        <v>73</v>
      </c>
      <c r="D72" s="8">
        <f>E72</f>
        <v>65967.2</v>
      </c>
      <c r="E72" s="2">
        <v>65967.2</v>
      </c>
      <c r="F72" s="19">
        <f>'[1]гук(2016)'!$BC$101*12*E2</f>
        <v>65967.20328</v>
      </c>
    </row>
    <row r="73" spans="1:4" ht="31.5">
      <c r="A73" s="7" t="s">
        <v>245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246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247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248</v>
      </c>
      <c r="B76" s="1" t="s">
        <v>108</v>
      </c>
      <c r="C76" s="1" t="s">
        <v>73</v>
      </c>
      <c r="D76" s="24">
        <f>E72</f>
        <v>65967.2</v>
      </c>
    </row>
    <row r="77" spans="1:22" s="6" customFormat="1" ht="31.5">
      <c r="A77" s="20" t="s">
        <v>135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8">
        <f>E79</f>
        <v>11853.96</v>
      </c>
    </row>
    <row r="79" spans="1:6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11853.96</v>
      </c>
      <c r="F79" s="19">
        <f>'[1]гук(2016)'!$BC$37*12*E2</f>
        <v>4547.774902800001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6" ht="15.75">
      <c r="A82" s="7" t="s">
        <v>140</v>
      </c>
      <c r="B82" s="1" t="s">
        <v>108</v>
      </c>
      <c r="C82" s="1" t="s">
        <v>73</v>
      </c>
      <c r="D82" s="24">
        <f>E79/E2</f>
        <v>2.6423753371525374</v>
      </c>
      <c r="F82" s="3"/>
    </row>
    <row r="83" spans="1:22" s="6" customFormat="1" ht="31.5">
      <c r="A83" s="20" t="s">
        <v>141</v>
      </c>
      <c r="B83" s="4" t="s">
        <v>104</v>
      </c>
      <c r="C83" s="4" t="s">
        <v>67</v>
      </c>
      <c r="D83" s="4" t="s">
        <v>55</v>
      </c>
      <c r="E83" s="2">
        <f>1309.29</f>
        <v>1309.29</v>
      </c>
      <c r="F83" s="5">
        <v>81</v>
      </c>
      <c r="G83" s="19" t="s">
        <v>230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1309.29</v>
      </c>
      <c r="F84" s="19">
        <f>('[1]гук(2016)'!$BC$73+'[1]гук(2016)'!$BC$75)*12*E2</f>
        <v>4643.382666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10</v>
      </c>
    </row>
    <row r="88" spans="1:4" ht="15.75">
      <c r="A88" s="7" t="s">
        <v>146</v>
      </c>
      <c r="B88" s="1" t="s">
        <v>108</v>
      </c>
      <c r="C88" s="1" t="s">
        <v>73</v>
      </c>
      <c r="D88" s="24">
        <f>E83/F83</f>
        <v>16.164074074074072</v>
      </c>
    </row>
    <row r="89" spans="1:22" s="6" customFormat="1" ht="47.25">
      <c r="A89" s="20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208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249</v>
      </c>
      <c r="B90" s="1" t="s">
        <v>105</v>
      </c>
      <c r="C90" s="1" t="s">
        <v>73</v>
      </c>
      <c r="D90" s="1">
        <f>E91+E95</f>
        <v>772.9</v>
      </c>
      <c r="F90" s="1">
        <v>990.9</v>
      </c>
    </row>
    <row r="91" spans="1:6" ht="31.5">
      <c r="A91" s="7" t="s">
        <v>250</v>
      </c>
      <c r="B91" s="1" t="s">
        <v>106</v>
      </c>
      <c r="C91" s="1" t="s">
        <v>67</v>
      </c>
      <c r="D91" s="1" t="s">
        <v>7</v>
      </c>
      <c r="E91" s="2">
        <v>0</v>
      </c>
      <c r="F91" s="21" t="s">
        <v>221</v>
      </c>
    </row>
    <row r="92" spans="1:6" ht="15.75">
      <c r="A92" s="7" t="s">
        <v>251</v>
      </c>
      <c r="B92" s="1" t="s">
        <v>107</v>
      </c>
      <c r="C92" s="1" t="s">
        <v>67</v>
      </c>
      <c r="D92" s="1" t="s">
        <v>24</v>
      </c>
      <c r="F92" s="21"/>
    </row>
    <row r="93" spans="1:4" ht="15.75">
      <c r="A93" s="7" t="s">
        <v>252</v>
      </c>
      <c r="B93" s="1" t="s">
        <v>64</v>
      </c>
      <c r="C93" s="1" t="s">
        <v>67</v>
      </c>
      <c r="D93" s="1" t="s">
        <v>151</v>
      </c>
    </row>
    <row r="94" spans="1:6" ht="31.5">
      <c r="A94" s="7" t="s">
        <v>253</v>
      </c>
      <c r="B94" s="1" t="s">
        <v>108</v>
      </c>
      <c r="C94" s="1" t="s">
        <v>73</v>
      </c>
      <c r="D94" s="24">
        <f>E91/E2</f>
        <v>0</v>
      </c>
      <c r="F94" s="1" t="s">
        <v>208</v>
      </c>
    </row>
    <row r="95" spans="1:7" ht="31.5">
      <c r="A95" s="7" t="s">
        <v>254</v>
      </c>
      <c r="B95" s="1" t="s">
        <v>106</v>
      </c>
      <c r="C95" s="1" t="s">
        <v>67</v>
      </c>
      <c r="D95" s="1" t="s">
        <v>6</v>
      </c>
      <c r="E95" s="2">
        <v>772.9</v>
      </c>
      <c r="F95" s="1">
        <f>F90</f>
        <v>990.9</v>
      </c>
      <c r="G95" s="19">
        <f>'[1]гук(2016)'!$BC$63*12*E2</f>
        <v>2695.2668244</v>
      </c>
    </row>
    <row r="96" spans="1:4" ht="15.75">
      <c r="A96" s="7" t="s">
        <v>255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256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257</v>
      </c>
      <c r="B98" s="1" t="s">
        <v>108</v>
      </c>
      <c r="C98" s="1" t="s">
        <v>73</v>
      </c>
      <c r="D98" s="24">
        <f>E95/F95</f>
        <v>0.779997981632859</v>
      </c>
    </row>
    <row r="99" spans="1:22" s="6" customFormat="1" ht="63">
      <c r="A99" s="20" t="s">
        <v>150</v>
      </c>
      <c r="B99" s="4" t="s">
        <v>104</v>
      </c>
      <c r="C99" s="4" t="s">
        <v>67</v>
      </c>
      <c r="D99" s="4" t="s">
        <v>26</v>
      </c>
      <c r="E99" s="2"/>
      <c r="F99" s="19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258</v>
      </c>
      <c r="B100" s="1" t="s">
        <v>105</v>
      </c>
      <c r="C100" s="1" t="s">
        <v>73</v>
      </c>
      <c r="D100" s="8">
        <f>E101+E105+E113+E117+E121+E125+E129+E133+E137+E141+E145+E149+E109</f>
        <v>113232.51999999999</v>
      </c>
    </row>
    <row r="101" spans="1:6" ht="31.5">
      <c r="A101" s="7" t="s">
        <v>259</v>
      </c>
      <c r="B101" s="1" t="s">
        <v>106</v>
      </c>
      <c r="C101" s="1" t="s">
        <v>67</v>
      </c>
      <c r="D101" s="1" t="s">
        <v>27</v>
      </c>
      <c r="E101" s="2">
        <v>1170.79</v>
      </c>
      <c r="F101" s="19">
        <f>('[1]гук(2016)'!$BC$53+'[1]гук(2016)'!$BC$60)*12*E2</f>
        <v>2476.3272000000006</v>
      </c>
    </row>
    <row r="102" spans="1:4" ht="15.75">
      <c r="A102" s="7" t="s">
        <v>260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261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262</v>
      </c>
      <c r="B104" s="1" t="s">
        <v>108</v>
      </c>
      <c r="C104" s="1" t="s">
        <v>73</v>
      </c>
      <c r="D104" s="24">
        <f>E101/E2</f>
        <v>0.2609816990258799</v>
      </c>
    </row>
    <row r="105" spans="1:6" ht="31.5">
      <c r="A105" s="7" t="s">
        <v>263</v>
      </c>
      <c r="B105" s="1" t="s">
        <v>106</v>
      </c>
      <c r="C105" s="1" t="s">
        <v>67</v>
      </c>
      <c r="D105" s="1" t="s">
        <v>28</v>
      </c>
      <c r="E105" s="2">
        <v>5349.67</v>
      </c>
      <c r="F105" s="19">
        <f>'[1]гук(2016)'!$BC$46*12*E2</f>
        <v>8559.4788</v>
      </c>
    </row>
    <row r="106" spans="1:4" ht="15.75">
      <c r="A106" s="7" t="s">
        <v>264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265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266</v>
      </c>
      <c r="B108" s="1" t="s">
        <v>108</v>
      </c>
      <c r="C108" s="1" t="s">
        <v>73</v>
      </c>
      <c r="D108" s="24">
        <f>E105/E2</f>
        <v>1.1924990526292325</v>
      </c>
    </row>
    <row r="109" spans="1:6" ht="31.5">
      <c r="A109" s="7" t="s">
        <v>267</v>
      </c>
      <c r="B109" s="1" t="s">
        <v>106</v>
      </c>
      <c r="C109" s="1" t="s">
        <v>67</v>
      </c>
      <c r="D109" s="24" t="s">
        <v>229</v>
      </c>
      <c r="E109" s="2">
        <v>1565.59</v>
      </c>
      <c r="F109" s="19">
        <f>'[1]гук(2016)'!$BC$50*12*E2</f>
        <v>2207.1612</v>
      </c>
    </row>
    <row r="110" spans="1:4" ht="15.75">
      <c r="A110" s="7" t="s">
        <v>268</v>
      </c>
      <c r="B110" s="1" t="s">
        <v>107</v>
      </c>
      <c r="C110" s="1" t="s">
        <v>67</v>
      </c>
      <c r="D110" s="24" t="s">
        <v>24</v>
      </c>
    </row>
    <row r="111" spans="1:4" ht="15.75">
      <c r="A111" s="7" t="s">
        <v>269</v>
      </c>
      <c r="B111" s="1" t="s">
        <v>64</v>
      </c>
      <c r="C111" s="1" t="s">
        <v>67</v>
      </c>
      <c r="D111" s="24" t="s">
        <v>10</v>
      </c>
    </row>
    <row r="112" spans="1:4" ht="15.75">
      <c r="A112" s="7" t="s">
        <v>270</v>
      </c>
      <c r="B112" s="1" t="s">
        <v>108</v>
      </c>
      <c r="C112" s="1" t="s">
        <v>73</v>
      </c>
      <c r="D112" s="24">
        <f>E109/E2</f>
        <v>0.3489868705557165</v>
      </c>
    </row>
    <row r="113" spans="1:6" ht="31.5">
      <c r="A113" s="7" t="s">
        <v>271</v>
      </c>
      <c r="B113" s="1" t="s">
        <v>106</v>
      </c>
      <c r="C113" s="1" t="s">
        <v>67</v>
      </c>
      <c r="D113" s="1" t="s">
        <v>3</v>
      </c>
      <c r="E113" s="2">
        <v>2949.93</v>
      </c>
      <c r="F113" s="19">
        <f>('[1]гук(2016)'!$BC$52+'[1]гук(2016)'!$BC$58)*12*E2</f>
        <v>3660.6576000000005</v>
      </c>
    </row>
    <row r="114" spans="1:4" ht="15.75">
      <c r="A114" s="7" t="s">
        <v>272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273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274</v>
      </c>
      <c r="B116" s="1" t="s">
        <v>108</v>
      </c>
      <c r="C116" s="1" t="s">
        <v>73</v>
      </c>
      <c r="D116" s="24">
        <f>E113/E2</f>
        <v>0.6575711642629455</v>
      </c>
    </row>
    <row r="117" spans="1:6" ht="31.5">
      <c r="A117" s="7" t="s">
        <v>275</v>
      </c>
      <c r="B117" s="1" t="s">
        <v>106</v>
      </c>
      <c r="C117" s="1" t="s">
        <v>67</v>
      </c>
      <c r="D117" s="1" t="s">
        <v>2</v>
      </c>
      <c r="E117" s="2">
        <v>48777.83</v>
      </c>
      <c r="F117" s="19">
        <f>('[1]гук(2016)'!$BC$48+'[1]гук(2016)'!$BC$56)*12*E2</f>
        <v>38706.0708</v>
      </c>
    </row>
    <row r="118" spans="1:4" ht="15.75">
      <c r="A118" s="7" t="s">
        <v>276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277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278</v>
      </c>
      <c r="B120" s="1" t="s">
        <v>108</v>
      </c>
      <c r="C120" s="1" t="s">
        <v>73</v>
      </c>
      <c r="D120" s="24">
        <f>E117/E2</f>
        <v>10.87310358663427</v>
      </c>
    </row>
    <row r="121" spans="1:6" ht="47.25">
      <c r="A121" s="7" t="s">
        <v>279</v>
      </c>
      <c r="B121" s="1" t="s">
        <v>106</v>
      </c>
      <c r="C121" s="1" t="s">
        <v>67</v>
      </c>
      <c r="D121" s="1" t="s">
        <v>32</v>
      </c>
      <c r="E121" s="2">
        <v>27737.67</v>
      </c>
      <c r="F121" s="19">
        <f>('[1]гук(2016)'!$BC$47+'[1]гук(2016)'!$BC$55)*12*E2</f>
        <v>30631.090799999998</v>
      </c>
    </row>
    <row r="122" spans="1:4" ht="15.75">
      <c r="A122" s="7" t="s">
        <v>280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281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282</v>
      </c>
      <c r="B124" s="1" t="s">
        <v>108</v>
      </c>
      <c r="C124" s="1" t="s">
        <v>73</v>
      </c>
      <c r="D124" s="24">
        <f>E121/E2</f>
        <v>6.183025344954414</v>
      </c>
    </row>
    <row r="125" spans="1:6" ht="31.5">
      <c r="A125" s="7" t="s">
        <v>283</v>
      </c>
      <c r="B125" s="1" t="s">
        <v>106</v>
      </c>
      <c r="C125" s="1" t="s">
        <v>67</v>
      </c>
      <c r="D125" s="1" t="s">
        <v>34</v>
      </c>
      <c r="E125" s="2">
        <v>15279.66</v>
      </c>
      <c r="F125" s="19">
        <f>'[1]гук(2016)'!$BC$59*12*E2</f>
        <v>15288.628799999999</v>
      </c>
    </row>
    <row r="126" spans="1:4" ht="15.75">
      <c r="A126" s="7" t="s">
        <v>284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285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286</v>
      </c>
      <c r="B128" s="1" t="s">
        <v>108</v>
      </c>
      <c r="C128" s="1" t="s">
        <v>73</v>
      </c>
      <c r="D128" s="24">
        <f>E125/E2</f>
        <v>3.4060007578966136</v>
      </c>
    </row>
    <row r="129" spans="1:6" ht="31.5">
      <c r="A129" s="7" t="s">
        <v>287</v>
      </c>
      <c r="B129" s="1" t="s">
        <v>106</v>
      </c>
      <c r="C129" s="1" t="s">
        <v>67</v>
      </c>
      <c r="D129" s="1" t="s">
        <v>36</v>
      </c>
      <c r="E129" s="2">
        <v>3878.23</v>
      </c>
      <c r="F129" s="19">
        <f>'[1]гук(2016)'!$BC$51*12*E2</f>
        <v>11627.971200000002</v>
      </c>
    </row>
    <row r="130" spans="1:4" ht="15.75">
      <c r="A130" s="7" t="s">
        <v>288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289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290</v>
      </c>
      <c r="B132" s="1" t="s">
        <v>108</v>
      </c>
      <c r="C132" s="1" t="s">
        <v>73</v>
      </c>
      <c r="D132" s="24">
        <f>E129/E2</f>
        <v>0.8644992309578475</v>
      </c>
    </row>
    <row r="133" spans="1:6" ht="31.5">
      <c r="A133" s="7" t="s">
        <v>291</v>
      </c>
      <c r="B133" s="1" t="s">
        <v>106</v>
      </c>
      <c r="C133" s="1" t="s">
        <v>67</v>
      </c>
      <c r="D133" s="1" t="s">
        <v>37</v>
      </c>
      <c r="E133" s="2">
        <v>2023.23</v>
      </c>
      <c r="F133" s="19">
        <f>'[1]гук(2016)'!$BC$49*12*E2</f>
        <v>8505.6456</v>
      </c>
    </row>
    <row r="134" spans="1:4" ht="15.75">
      <c r="A134" s="7" t="s">
        <v>292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293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294</v>
      </c>
      <c r="B136" s="1" t="s">
        <v>108</v>
      </c>
      <c r="C136" s="1" t="s">
        <v>73</v>
      </c>
      <c r="D136" s="24">
        <f>E133/E2</f>
        <v>0.45099975479815424</v>
      </c>
    </row>
    <row r="137" spans="1:6" ht="31.5">
      <c r="A137" s="7" t="s">
        <v>295</v>
      </c>
      <c r="B137" s="1" t="s">
        <v>106</v>
      </c>
      <c r="C137" s="1" t="s">
        <v>67</v>
      </c>
      <c r="D137" s="1" t="s">
        <v>205</v>
      </c>
      <c r="E137" s="2">
        <v>1531.55</v>
      </c>
      <c r="F137" s="19">
        <f>'[1]гук(2016)'!$BC$57*12*E2</f>
        <v>3068.4924000000005</v>
      </c>
    </row>
    <row r="138" spans="1:4" ht="15.75">
      <c r="A138" s="7" t="s">
        <v>296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297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298</v>
      </c>
      <c r="B140" s="1" t="s">
        <v>108</v>
      </c>
      <c r="C140" s="1" t="s">
        <v>73</v>
      </c>
      <c r="D140" s="24">
        <f>E137/E2</f>
        <v>0.34139898798510954</v>
      </c>
    </row>
    <row r="141" spans="1:5" ht="31.5">
      <c r="A141" s="7" t="s">
        <v>299</v>
      </c>
      <c r="B141" s="1" t="s">
        <v>106</v>
      </c>
      <c r="C141" s="1" t="s">
        <v>67</v>
      </c>
      <c r="D141" s="24" t="s">
        <v>206</v>
      </c>
      <c r="E141" s="2">
        <v>0</v>
      </c>
    </row>
    <row r="142" spans="1:4" ht="15.75">
      <c r="A142" s="7" t="s">
        <v>300</v>
      </c>
      <c r="B142" s="1" t="s">
        <v>107</v>
      </c>
      <c r="C142" s="1" t="s">
        <v>67</v>
      </c>
      <c r="D142" s="24" t="s">
        <v>24</v>
      </c>
    </row>
    <row r="143" spans="1:4" ht="15.75">
      <c r="A143" s="7" t="s">
        <v>301</v>
      </c>
      <c r="B143" s="1" t="s">
        <v>64</v>
      </c>
      <c r="C143" s="1" t="s">
        <v>67</v>
      </c>
      <c r="D143" s="24" t="s">
        <v>10</v>
      </c>
    </row>
    <row r="144" spans="1:4" ht="15.75">
      <c r="A144" s="7" t="s">
        <v>302</v>
      </c>
      <c r="B144" s="1" t="s">
        <v>108</v>
      </c>
      <c r="C144" s="1" t="s">
        <v>73</v>
      </c>
      <c r="D144" s="24">
        <f>E141/E2</f>
        <v>0</v>
      </c>
    </row>
    <row r="145" spans="1:6" ht="31.5">
      <c r="A145" s="7" t="s">
        <v>303</v>
      </c>
      <c r="B145" s="1" t="s">
        <v>106</v>
      </c>
      <c r="C145" s="1" t="s">
        <v>67</v>
      </c>
      <c r="D145" s="24" t="s">
        <v>204</v>
      </c>
      <c r="E145" s="2">
        <v>758.7</v>
      </c>
      <c r="F145" s="19" t="s">
        <v>228</v>
      </c>
    </row>
    <row r="146" spans="1:4" ht="15.75">
      <c r="A146" s="7" t="s">
        <v>304</v>
      </c>
      <c r="B146" s="1" t="s">
        <v>107</v>
      </c>
      <c r="C146" s="1" t="s">
        <v>67</v>
      </c>
      <c r="D146" s="24" t="s">
        <v>24</v>
      </c>
    </row>
    <row r="147" spans="1:4" ht="15.75">
      <c r="A147" s="7" t="s">
        <v>305</v>
      </c>
      <c r="B147" s="1" t="s">
        <v>64</v>
      </c>
      <c r="C147" s="1" t="s">
        <v>67</v>
      </c>
      <c r="D147" s="24" t="s">
        <v>10</v>
      </c>
    </row>
    <row r="148" spans="1:4" ht="15.75">
      <c r="A148" s="7" t="s">
        <v>306</v>
      </c>
      <c r="B148" s="1" t="s">
        <v>108</v>
      </c>
      <c r="C148" s="1" t="s">
        <v>73</v>
      </c>
      <c r="D148" s="24">
        <f>E145/E2</f>
        <v>0.16912240030315864</v>
      </c>
    </row>
    <row r="149" spans="1:7" ht="31.5">
      <c r="A149" s="7" t="s">
        <v>307</v>
      </c>
      <c r="B149" s="1" t="s">
        <v>106</v>
      </c>
      <c r="C149" s="1" t="s">
        <v>67</v>
      </c>
      <c r="D149" s="1" t="s">
        <v>202</v>
      </c>
      <c r="E149" s="2">
        <v>2209.67</v>
      </c>
      <c r="F149" s="13"/>
      <c r="G149" s="14"/>
    </row>
    <row r="150" spans="1:6" ht="15.75">
      <c r="A150" s="7" t="s">
        <v>308</v>
      </c>
      <c r="B150" s="1" t="s">
        <v>107</v>
      </c>
      <c r="C150" s="1" t="s">
        <v>67</v>
      </c>
      <c r="D150" s="1" t="s">
        <v>24</v>
      </c>
      <c r="F150" s="10"/>
    </row>
    <row r="151" spans="1:4" ht="15.75">
      <c r="A151" s="7" t="s">
        <v>309</v>
      </c>
      <c r="B151" s="1" t="s">
        <v>64</v>
      </c>
      <c r="C151" s="1" t="s">
        <v>67</v>
      </c>
      <c r="D151" s="1" t="s">
        <v>10</v>
      </c>
    </row>
    <row r="152" spans="1:4" ht="15.75">
      <c r="A152" s="7" t="s">
        <v>310</v>
      </c>
      <c r="B152" s="1" t="s">
        <v>108</v>
      </c>
      <c r="C152" s="1" t="s">
        <v>73</v>
      </c>
      <c r="D152" s="24">
        <f>E149/E2</f>
        <v>0.4925592385368137</v>
      </c>
    </row>
    <row r="153" spans="1:4" ht="47.25">
      <c r="A153" s="20" t="s">
        <v>311</v>
      </c>
      <c r="B153" s="4" t="s">
        <v>104</v>
      </c>
      <c r="C153" s="4" t="s">
        <v>67</v>
      </c>
      <c r="D153" s="4" t="s">
        <v>38</v>
      </c>
    </row>
    <row r="154" spans="1:4" ht="15.75">
      <c r="A154" s="7" t="s">
        <v>312</v>
      </c>
      <c r="B154" s="1" t="s">
        <v>105</v>
      </c>
      <c r="C154" s="1" t="s">
        <v>73</v>
      </c>
      <c r="D154" s="8">
        <f>E155+E159+E163+E167+E171+E175+E179+E183+E187+E191+E195</f>
        <v>94228.303</v>
      </c>
    </row>
    <row r="155" spans="1:7" ht="31.5">
      <c r="A155" s="7" t="s">
        <v>313</v>
      </c>
      <c r="B155" s="1" t="s">
        <v>106</v>
      </c>
      <c r="C155" s="1" t="s">
        <v>67</v>
      </c>
      <c r="D155" s="1" t="s">
        <v>39</v>
      </c>
      <c r="E155" s="2">
        <f>2148.426+897.16</f>
        <v>3045.586</v>
      </c>
      <c r="F155" s="19">
        <v>1</v>
      </c>
      <c r="G155" s="19">
        <f>'[1]гук(2016)'!$BC$39*12*E2</f>
        <v>3022.7880132</v>
      </c>
    </row>
    <row r="156" spans="1:4" ht="15.75">
      <c r="A156" s="7" t="s">
        <v>314</v>
      </c>
      <c r="B156" s="1" t="s">
        <v>107</v>
      </c>
      <c r="C156" s="1" t="s">
        <v>67</v>
      </c>
      <c r="D156" s="1" t="s">
        <v>40</v>
      </c>
    </row>
    <row r="157" spans="1:4" ht="15.75">
      <c r="A157" s="7" t="s">
        <v>315</v>
      </c>
      <c r="B157" s="1" t="s">
        <v>64</v>
      </c>
      <c r="C157" s="1" t="s">
        <v>67</v>
      </c>
      <c r="D157" s="1" t="s">
        <v>20</v>
      </c>
    </row>
    <row r="158" spans="1:5" ht="15.75">
      <c r="A158" s="7" t="s">
        <v>316</v>
      </c>
      <c r="B158" s="1" t="s">
        <v>108</v>
      </c>
      <c r="C158" s="1" t="s">
        <v>73</v>
      </c>
      <c r="D158" s="24">
        <f>E155/F155</f>
        <v>3045.586</v>
      </c>
      <c r="E158" s="2" t="s">
        <v>232</v>
      </c>
    </row>
    <row r="159" spans="1:8" ht="31.5">
      <c r="A159" s="7" t="s">
        <v>317</v>
      </c>
      <c r="B159" s="1" t="s">
        <v>106</v>
      </c>
      <c r="C159" s="1" t="s">
        <v>67</v>
      </c>
      <c r="D159" s="1" t="s">
        <v>224</v>
      </c>
      <c r="E159" s="2">
        <f>5106.627+5623.21</f>
        <v>10729.837</v>
      </c>
      <c r="F159" s="19">
        <v>4</v>
      </c>
      <c r="G159" s="19">
        <f>'[1]гук(2016)'!$BC$38*12*E2</f>
        <v>12738.603949200002</v>
      </c>
      <c r="H159" s="19">
        <v>32544.753393600004</v>
      </c>
    </row>
    <row r="160" spans="1:4" ht="15.75">
      <c r="A160" s="7" t="s">
        <v>318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319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320</v>
      </c>
      <c r="B162" s="1" t="s">
        <v>108</v>
      </c>
      <c r="C162" s="1" t="s">
        <v>73</v>
      </c>
      <c r="D162" s="24">
        <f>E159/F159</f>
        <v>2682.45925</v>
      </c>
    </row>
    <row r="163" spans="1:7" ht="31.5">
      <c r="A163" s="7" t="s">
        <v>321</v>
      </c>
      <c r="B163" s="1" t="s">
        <v>106</v>
      </c>
      <c r="C163" s="1" t="s">
        <v>67</v>
      </c>
      <c r="D163" s="1" t="s">
        <v>41</v>
      </c>
      <c r="E163" s="2">
        <v>13355.07</v>
      </c>
      <c r="G163" s="19">
        <f>'[1]гук(2016)'!$BC$30*12*E2</f>
        <v>5981.0300196</v>
      </c>
    </row>
    <row r="164" spans="1:4" ht="15.75">
      <c r="A164" s="7" t="s">
        <v>322</v>
      </c>
      <c r="B164" s="1" t="s">
        <v>107</v>
      </c>
      <c r="C164" s="1" t="s">
        <v>67</v>
      </c>
      <c r="D164" s="1" t="s">
        <v>24</v>
      </c>
    </row>
    <row r="165" spans="1:4" ht="15.75">
      <c r="A165" s="7" t="s">
        <v>323</v>
      </c>
      <c r="B165" s="1" t="s">
        <v>64</v>
      </c>
      <c r="C165" s="1" t="s">
        <v>67</v>
      </c>
      <c r="D165" s="1" t="s">
        <v>10</v>
      </c>
    </row>
    <row r="166" spans="1:4" ht="15.75">
      <c r="A166" s="7" t="s">
        <v>324</v>
      </c>
      <c r="B166" s="1" t="s">
        <v>108</v>
      </c>
      <c r="C166" s="1" t="s">
        <v>73</v>
      </c>
      <c r="D166" s="24">
        <f>E163/E2</f>
        <v>2.9769889213347893</v>
      </c>
    </row>
    <row r="167" spans="1:7" ht="31.5">
      <c r="A167" s="7" t="s">
        <v>325</v>
      </c>
      <c r="B167" s="1" t="s">
        <v>106</v>
      </c>
      <c r="C167" s="1" t="s">
        <v>67</v>
      </c>
      <c r="D167" s="1" t="s">
        <v>42</v>
      </c>
      <c r="E167" s="2">
        <v>0</v>
      </c>
      <c r="G167" s="19">
        <f>'[1]гук(2016)'!$BC$27*12*E2</f>
        <v>3885.7342092</v>
      </c>
    </row>
    <row r="168" spans="1:4" ht="15.75">
      <c r="A168" s="7" t="s">
        <v>326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327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328</v>
      </c>
      <c r="B170" s="1" t="s">
        <v>108</v>
      </c>
      <c r="C170" s="1" t="s">
        <v>73</v>
      </c>
      <c r="D170" s="24">
        <f>E167/E2</f>
        <v>0</v>
      </c>
    </row>
    <row r="171" spans="1:7" ht="31.5">
      <c r="A171" s="7" t="s">
        <v>329</v>
      </c>
      <c r="B171" s="1" t="s">
        <v>106</v>
      </c>
      <c r="C171" s="1" t="s">
        <v>67</v>
      </c>
      <c r="D171" s="1" t="s">
        <v>43</v>
      </c>
      <c r="E171" s="2">
        <f>2820+3452.87+14024.29</f>
        <v>20297.16</v>
      </c>
      <c r="G171" s="19">
        <f>'[1]гук(2016)'!$BC$21*12*E2</f>
        <v>17174.244296400004</v>
      </c>
    </row>
    <row r="172" spans="1:4" ht="15.75">
      <c r="A172" s="7" t="s">
        <v>330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331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332</v>
      </c>
      <c r="B174" s="1" t="s">
        <v>108</v>
      </c>
      <c r="C174" s="1" t="s">
        <v>73</v>
      </c>
      <c r="D174" s="24">
        <f>E171/E2</f>
        <v>4.524455540447159</v>
      </c>
    </row>
    <row r="175" spans="1:7" ht="31.5">
      <c r="A175" s="7" t="s">
        <v>333</v>
      </c>
      <c r="B175" s="1" t="s">
        <v>106</v>
      </c>
      <c r="C175" s="1" t="s">
        <v>67</v>
      </c>
      <c r="D175" s="1" t="s">
        <v>195</v>
      </c>
      <c r="E175" s="2">
        <v>1463.35</v>
      </c>
      <c r="G175" s="19">
        <f>'[1]гук(2016)'!$BC$20*12*E2</f>
        <v>9397.5002244</v>
      </c>
    </row>
    <row r="176" spans="1:4" ht="15.75">
      <c r="A176" s="7" t="s">
        <v>334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335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336</v>
      </c>
      <c r="B178" s="1" t="s">
        <v>108</v>
      </c>
      <c r="C178" s="1" t="s">
        <v>73</v>
      </c>
      <c r="D178" s="24">
        <f>E175/E2</f>
        <v>0.3261964735516372</v>
      </c>
    </row>
    <row r="179" spans="1:7" ht="31.5">
      <c r="A179" s="7" t="s">
        <v>337</v>
      </c>
      <c r="B179" s="1" t="s">
        <v>106</v>
      </c>
      <c r="C179" s="1" t="s">
        <v>67</v>
      </c>
      <c r="D179" s="1" t="s">
        <v>223</v>
      </c>
      <c r="E179" s="2">
        <v>9637.11</v>
      </c>
      <c r="G179" s="19">
        <f>'[1]гук(2016)'!$BC$23*12*E2</f>
        <v>264.6978444</v>
      </c>
    </row>
    <row r="180" spans="1:4" ht="15.75">
      <c r="A180" s="7" t="s">
        <v>338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339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340</v>
      </c>
      <c r="B182" s="1" t="s">
        <v>108</v>
      </c>
      <c r="C182" s="1" t="s">
        <v>73</v>
      </c>
      <c r="D182" s="24">
        <f>E179/E2</f>
        <v>2.148215599295602</v>
      </c>
    </row>
    <row r="183" spans="1:7" ht="31.5">
      <c r="A183" s="7" t="s">
        <v>341</v>
      </c>
      <c r="B183" s="1" t="s">
        <v>106</v>
      </c>
      <c r="C183" s="1" t="s">
        <v>67</v>
      </c>
      <c r="D183" s="1" t="s">
        <v>44</v>
      </c>
      <c r="E183" s="2">
        <v>169.95</v>
      </c>
      <c r="G183" s="19">
        <f>'[1]гук(2016)'!$BC$29*12*E2</f>
        <v>3090.1871796000005</v>
      </c>
    </row>
    <row r="184" spans="1:4" ht="15.75">
      <c r="A184" s="7" t="s">
        <v>342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343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344</v>
      </c>
      <c r="B186" s="1" t="s">
        <v>108</v>
      </c>
      <c r="C186" s="1" t="s">
        <v>73</v>
      </c>
      <c r="D186" s="24">
        <f>E183/E2</f>
        <v>0.03788368516083011</v>
      </c>
    </row>
    <row r="187" spans="1:7" ht="31.5">
      <c r="A187" s="7" t="s">
        <v>345</v>
      </c>
      <c r="B187" s="1" t="s">
        <v>106</v>
      </c>
      <c r="C187" s="1" t="s">
        <v>67</v>
      </c>
      <c r="D187" s="1" t="s">
        <v>45</v>
      </c>
      <c r="E187" s="2">
        <v>6079.4</v>
      </c>
      <c r="F187" s="19" t="s">
        <v>203</v>
      </c>
      <c r="G187" s="19">
        <f>'[1]гук(2016)'!$BC$28*12*E2</f>
        <v>8458.4338836</v>
      </c>
    </row>
    <row r="188" spans="1:6" ht="15.75">
      <c r="A188" s="7" t="s">
        <v>346</v>
      </c>
      <c r="B188" s="1" t="s">
        <v>107</v>
      </c>
      <c r="C188" s="1" t="s">
        <v>67</v>
      </c>
      <c r="D188" s="1" t="s">
        <v>24</v>
      </c>
      <c r="F188" s="19" t="s">
        <v>10</v>
      </c>
    </row>
    <row r="189" spans="1:4" ht="15.75">
      <c r="A189" s="7" t="s">
        <v>347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348</v>
      </c>
      <c r="B190" s="1" t="s">
        <v>108</v>
      </c>
      <c r="C190" s="1" t="s">
        <v>73</v>
      </c>
      <c r="D190" s="24">
        <f>E187/E2</f>
        <v>1.3551637279596975</v>
      </c>
    </row>
    <row r="191" spans="1:7" ht="31.5">
      <c r="A191" s="7" t="s">
        <v>349</v>
      </c>
      <c r="B191" s="1" t="s">
        <v>106</v>
      </c>
      <c r="C191" s="1" t="s">
        <v>67</v>
      </c>
      <c r="D191" s="1" t="s">
        <v>46</v>
      </c>
      <c r="E191" s="2">
        <v>29450.84</v>
      </c>
      <c r="G191" s="19">
        <f>'[1]гук(2016)'!$BC$25*12*E2</f>
        <v>37354.58831400001</v>
      </c>
    </row>
    <row r="192" spans="1:4" ht="15.75">
      <c r="A192" s="7" t="s">
        <v>350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351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352</v>
      </c>
      <c r="B194" s="1" t="s">
        <v>108</v>
      </c>
      <c r="C194" s="1" t="s">
        <v>73</v>
      </c>
      <c r="D194" s="24">
        <f>E191/E2</f>
        <v>6.564909386772475</v>
      </c>
    </row>
    <row r="195" spans="1:7" ht="31.5">
      <c r="A195" s="7" t="s">
        <v>385</v>
      </c>
      <c r="B195" s="1" t="s">
        <v>106</v>
      </c>
      <c r="C195" s="1" t="s">
        <v>67</v>
      </c>
      <c r="D195" s="24" t="s">
        <v>222</v>
      </c>
      <c r="E195" s="2">
        <v>0</v>
      </c>
      <c r="G195" s="19">
        <f>'[1]гук(2016)'!$BC$11*12*E2</f>
        <v>1.9379952</v>
      </c>
    </row>
    <row r="196" spans="1:4" ht="15.75">
      <c r="A196" s="7" t="s">
        <v>386</v>
      </c>
      <c r="B196" s="1" t="s">
        <v>107</v>
      </c>
      <c r="C196" s="1" t="s">
        <v>67</v>
      </c>
      <c r="D196" s="24" t="s">
        <v>24</v>
      </c>
    </row>
    <row r="197" spans="1:4" ht="15.75">
      <c r="A197" s="7" t="s">
        <v>387</v>
      </c>
      <c r="B197" s="1" t="s">
        <v>64</v>
      </c>
      <c r="C197" s="1" t="s">
        <v>67</v>
      </c>
      <c r="D197" s="24" t="s">
        <v>10</v>
      </c>
    </row>
    <row r="198" spans="1:4" ht="15.75">
      <c r="A198" s="7" t="s">
        <v>388</v>
      </c>
      <c r="B198" s="1" t="s">
        <v>108</v>
      </c>
      <c r="C198" s="1" t="s">
        <v>73</v>
      </c>
      <c r="D198" s="24">
        <f>E195/E2</f>
        <v>0</v>
      </c>
    </row>
    <row r="199" spans="1:4" ht="47.25">
      <c r="A199" s="20" t="s">
        <v>152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153</v>
      </c>
      <c r="B200" s="1" t="s">
        <v>105</v>
      </c>
      <c r="C200" s="1" t="s">
        <v>73</v>
      </c>
      <c r="D200" s="15">
        <f>E201+E205+E209+E213+E217+E221+E225+E229+E233+E237</f>
        <v>28109.969999999998</v>
      </c>
      <c r="F200" s="11"/>
    </row>
    <row r="201" spans="1:7" ht="31.5">
      <c r="A201" s="7" t="s">
        <v>154</v>
      </c>
      <c r="B201" s="1" t="s">
        <v>106</v>
      </c>
      <c r="C201" s="1" t="s">
        <v>67</v>
      </c>
      <c r="D201" s="1" t="s">
        <v>48</v>
      </c>
      <c r="E201" s="2">
        <v>0</v>
      </c>
      <c r="F201" s="19">
        <f>0.0576*100</f>
        <v>5.76</v>
      </c>
      <c r="G201" s="19">
        <f>'[1]гук(2016)'!$BC$8*12*E2</f>
        <v>3031.2398256</v>
      </c>
    </row>
    <row r="202" spans="1:4" ht="15.75">
      <c r="A202" s="7" t="s">
        <v>155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156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157</v>
      </c>
      <c r="B204" s="1" t="s">
        <v>108</v>
      </c>
      <c r="C204" s="1" t="s">
        <v>73</v>
      </c>
      <c r="D204" s="24">
        <f>E201/F201</f>
        <v>0</v>
      </c>
    </row>
    <row r="205" spans="1:7" ht="31.5">
      <c r="A205" s="7" t="s">
        <v>158</v>
      </c>
      <c r="B205" s="1" t="s">
        <v>106</v>
      </c>
      <c r="C205" s="1" t="s">
        <v>67</v>
      </c>
      <c r="D205" s="1" t="s">
        <v>50</v>
      </c>
      <c r="E205" s="2">
        <v>0</v>
      </c>
      <c r="G205" s="19">
        <f>'[1]гук(2016)'!$BC$12*12*E2</f>
        <v>10023.2573412</v>
      </c>
    </row>
    <row r="206" spans="1:4" ht="15.75">
      <c r="A206" s="7" t="s">
        <v>159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160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161</v>
      </c>
      <c r="B208" s="1" t="s">
        <v>108</v>
      </c>
      <c r="C208" s="1" t="s">
        <v>73</v>
      </c>
      <c r="D208" s="24">
        <f>E205/E2</f>
        <v>0</v>
      </c>
    </row>
    <row r="209" spans="1:7" ht="31.5">
      <c r="A209" s="7" t="s">
        <v>353</v>
      </c>
      <c r="B209" s="1" t="s">
        <v>106</v>
      </c>
      <c r="C209" s="1" t="s">
        <v>67</v>
      </c>
      <c r="D209" s="1" t="s">
        <v>49</v>
      </c>
      <c r="E209" s="2">
        <v>0</v>
      </c>
      <c r="G209" s="19">
        <f>'[1]гук(2016)'!$BC$14*12*E2</f>
        <v>7730.3398536</v>
      </c>
    </row>
    <row r="210" spans="1:4" ht="15.75">
      <c r="A210" s="7" t="s">
        <v>354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355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356</v>
      </c>
      <c r="B212" s="1" t="s">
        <v>108</v>
      </c>
      <c r="C212" s="1" t="s">
        <v>73</v>
      </c>
      <c r="D212" s="24">
        <f>E209/E2</f>
        <v>0</v>
      </c>
    </row>
    <row r="213" spans="1:7" ht="31.5">
      <c r="A213" s="7" t="s">
        <v>357</v>
      </c>
      <c r="B213" s="1" t="s">
        <v>106</v>
      </c>
      <c r="C213" s="1" t="s">
        <v>67</v>
      </c>
      <c r="D213" s="1" t="s">
        <v>163</v>
      </c>
      <c r="E213" s="2">
        <v>0</v>
      </c>
      <c r="G213" s="19">
        <f>'[1]гук(2016)'!$BC$7*12*E2</f>
        <v>0</v>
      </c>
    </row>
    <row r="214" spans="1:4" ht="15.75">
      <c r="A214" s="7" t="s">
        <v>358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359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360</v>
      </c>
      <c r="B216" s="1" t="s">
        <v>108</v>
      </c>
      <c r="C216" s="1" t="s">
        <v>73</v>
      </c>
      <c r="D216" s="24">
        <f>E213/E2</f>
        <v>0</v>
      </c>
    </row>
    <row r="217" spans="1:7" ht="31.5">
      <c r="A217" s="7" t="s">
        <v>361</v>
      </c>
      <c r="B217" s="1" t="s">
        <v>106</v>
      </c>
      <c r="C217" s="1" t="s">
        <v>67</v>
      </c>
      <c r="D217" s="1" t="s">
        <v>207</v>
      </c>
      <c r="E217" s="2">
        <v>577.2</v>
      </c>
      <c r="G217" s="19">
        <f>'[1]гук(2016)'!$BC$10*12*E2</f>
        <v>3622.1130288</v>
      </c>
    </row>
    <row r="218" spans="1:4" ht="15.75">
      <c r="A218" s="7" t="s">
        <v>362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363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364</v>
      </c>
      <c r="B220" s="1" t="s">
        <v>108</v>
      </c>
      <c r="C220" s="1" t="s">
        <v>73</v>
      </c>
      <c r="D220" s="24">
        <f>E217/E2</f>
        <v>0.1286640957624663</v>
      </c>
    </row>
    <row r="221" spans="1:7" ht="31.5">
      <c r="A221" s="7" t="s">
        <v>365</v>
      </c>
      <c r="B221" s="1" t="s">
        <v>106</v>
      </c>
      <c r="C221" s="1" t="s">
        <v>67</v>
      </c>
      <c r="D221" s="1" t="s">
        <v>1</v>
      </c>
      <c r="E221" s="2">
        <v>26734.85</v>
      </c>
      <c r="G221" s="19">
        <f>'[1]гук(2016)'!$BC$9*12*E2</f>
        <v>31360.0999944</v>
      </c>
    </row>
    <row r="222" spans="1:4" ht="15.75">
      <c r="A222" s="7" t="s">
        <v>366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367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368</v>
      </c>
      <c r="B224" s="1" t="s">
        <v>108</v>
      </c>
      <c r="C224" s="1" t="s">
        <v>73</v>
      </c>
      <c r="D224" s="24">
        <f>E221/E2</f>
        <v>5.959485967767102</v>
      </c>
    </row>
    <row r="225" spans="1:7" ht="31.5">
      <c r="A225" s="7" t="s">
        <v>369</v>
      </c>
      <c r="B225" s="1" t="s">
        <v>106</v>
      </c>
      <c r="C225" s="1" t="s">
        <v>67</v>
      </c>
      <c r="D225" s="1" t="s">
        <v>0</v>
      </c>
      <c r="E225" s="2">
        <v>797.92</v>
      </c>
      <c r="G225" s="19">
        <f>'[1]гук(2016)'!$BC$17*12*E2</f>
        <v>864.9380244000002</v>
      </c>
    </row>
    <row r="226" spans="1:4" ht="15.75">
      <c r="A226" s="7" t="s">
        <v>370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371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372</v>
      </c>
      <c r="B228" s="1" t="s">
        <v>108</v>
      </c>
      <c r="C228" s="1" t="s">
        <v>73</v>
      </c>
      <c r="D228" s="24">
        <f>E225/E2</f>
        <v>0.1778649606562493</v>
      </c>
    </row>
    <row r="229" spans="1:7" ht="31.5">
      <c r="A229" s="7" t="s">
        <v>373</v>
      </c>
      <c r="B229" s="1" t="s">
        <v>106</v>
      </c>
      <c r="C229" s="1" t="s">
        <v>67</v>
      </c>
      <c r="D229" s="1" t="s">
        <v>51</v>
      </c>
      <c r="E229" s="2">
        <v>0</v>
      </c>
      <c r="G229" s="19">
        <f>'[1]гук(2016)'!$BC$15*12*E2</f>
        <v>18832.845188400002</v>
      </c>
    </row>
    <row r="230" spans="1:4" ht="15.75">
      <c r="A230" s="7" t="s">
        <v>374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375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376</v>
      </c>
      <c r="B232" s="1" t="s">
        <v>108</v>
      </c>
      <c r="C232" s="1" t="s">
        <v>73</v>
      </c>
      <c r="D232" s="24">
        <f>E229/E2</f>
        <v>0</v>
      </c>
    </row>
    <row r="233" spans="1:7" ht="31.5">
      <c r="A233" s="7" t="s">
        <v>377</v>
      </c>
      <c r="B233" s="1" t="s">
        <v>106</v>
      </c>
      <c r="C233" s="1" t="s">
        <v>67</v>
      </c>
      <c r="D233" s="1" t="s">
        <v>52</v>
      </c>
      <c r="E233" s="2">
        <v>0</v>
      </c>
      <c r="G233" s="19">
        <f>'[1]гук(2016)'!$BC$18*12*E2</f>
        <v>5189.6281464</v>
      </c>
    </row>
    <row r="234" spans="1:4" ht="15.75">
      <c r="A234" s="7" t="s">
        <v>378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379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380</v>
      </c>
      <c r="B236" s="1" t="s">
        <v>108</v>
      </c>
      <c r="C236" s="1" t="s">
        <v>73</v>
      </c>
      <c r="D236" s="24">
        <f>E233/E2</f>
        <v>0</v>
      </c>
    </row>
    <row r="237" spans="1:7" ht="31.5">
      <c r="A237" s="7" t="s">
        <v>381</v>
      </c>
      <c r="B237" s="1" t="s">
        <v>106</v>
      </c>
      <c r="C237" s="1" t="s">
        <v>67</v>
      </c>
      <c r="D237" s="1" t="s">
        <v>53</v>
      </c>
      <c r="E237" s="2">
        <v>0</v>
      </c>
      <c r="F237" s="19" t="s">
        <v>227</v>
      </c>
      <c r="G237" s="19">
        <f>'[1]гук(2016)'!$BC$13*12*E2</f>
        <v>44.950722000000006</v>
      </c>
    </row>
    <row r="238" spans="1:4" ht="15.75">
      <c r="A238" s="7" t="s">
        <v>382</v>
      </c>
      <c r="B238" s="1" t="s">
        <v>107</v>
      </c>
      <c r="C238" s="1" t="s">
        <v>67</v>
      </c>
      <c r="D238" s="1" t="s">
        <v>24</v>
      </c>
    </row>
    <row r="239" spans="1:8" ht="15.75">
      <c r="A239" s="7" t="s">
        <v>383</v>
      </c>
      <c r="B239" s="1" t="s">
        <v>64</v>
      </c>
      <c r="C239" s="1" t="s">
        <v>67</v>
      </c>
      <c r="D239" s="1" t="s">
        <v>196</v>
      </c>
      <c r="G239" s="19" t="e">
        <f>F28+F35+F39+F43+F47+F51+F55+F60+F72+F79+F84+#REF!+#REF!+G95+F101+F105+F109+F113+F117+F121+F125+F129+F133+F137+G155+G159+G163+G167+G171+G175+G179+G183+G187+G191+G195+G201+G205+G209+G217+G221+G225+G229+G233+G237</f>
        <v>#REF!</v>
      </c>
      <c r="H239" s="19" t="e">
        <f>F28+F35+F39+F43+F47+F51+F55+F60+F72+F79+F84+#REF!+#REF!+G95+F101+F105+F109+F113+F117+F121+F125+F129+F133+F137+G155+G159+G167+G171+G175+G179+G183+G187+G191+G195+G201+G221+G233</f>
        <v>#REF!</v>
      </c>
    </row>
    <row r="240" spans="1:8" ht="15.75">
      <c r="A240" s="7" t="s">
        <v>384</v>
      </c>
      <c r="B240" s="1" t="s">
        <v>108</v>
      </c>
      <c r="C240" s="1" t="s">
        <v>73</v>
      </c>
      <c r="D240" s="24">
        <f>E237/E2</f>
        <v>0</v>
      </c>
      <c r="G240" s="2" t="e">
        <f>D16-G239</f>
        <v>#REF!</v>
      </c>
      <c r="H240" s="2" t="e">
        <f>D16-H239</f>
        <v>#REF!</v>
      </c>
    </row>
    <row r="241" spans="1:4" ht="15.75">
      <c r="A241" s="7"/>
      <c r="B241" s="4" t="s">
        <v>162</v>
      </c>
      <c r="C241" s="1" t="s">
        <v>73</v>
      </c>
      <c r="D241" s="12">
        <f>SUM(D28,D34,D60,D66,D72,D78,D84,D90,D100,D154,D200)</f>
        <v>449510.653</v>
      </c>
    </row>
    <row r="242" spans="1:4" ht="15.75">
      <c r="A242" s="22" t="s">
        <v>164</v>
      </c>
      <c r="B242" s="22"/>
      <c r="C242" s="22"/>
      <c r="D242" s="22"/>
    </row>
    <row r="243" spans="1:4" ht="15.75">
      <c r="A243" s="7" t="s">
        <v>165</v>
      </c>
      <c r="B243" s="1" t="s">
        <v>166</v>
      </c>
      <c r="C243" s="1" t="s">
        <v>167</v>
      </c>
      <c r="D243" s="26">
        <v>1</v>
      </c>
    </row>
    <row r="244" spans="1:4" ht="15.75">
      <c r="A244" s="7" t="s">
        <v>168</v>
      </c>
      <c r="B244" s="1" t="s">
        <v>169</v>
      </c>
      <c r="C244" s="1" t="s">
        <v>167</v>
      </c>
      <c r="D244" s="26">
        <v>1</v>
      </c>
    </row>
    <row r="245" spans="1:4" ht="15.75">
      <c r="A245" s="7" t="s">
        <v>170</v>
      </c>
      <c r="B245" s="1" t="s">
        <v>171</v>
      </c>
      <c r="C245" s="1" t="s">
        <v>167</v>
      </c>
      <c r="D245" s="1">
        <v>0</v>
      </c>
    </row>
    <row r="246" spans="1:4" ht="15.75">
      <c r="A246" s="7" t="s">
        <v>172</v>
      </c>
      <c r="B246" s="1" t="s">
        <v>173</v>
      </c>
      <c r="C246" s="1" t="s">
        <v>73</v>
      </c>
      <c r="D246" s="15">
        <v>-3212.6</v>
      </c>
    </row>
    <row r="247" spans="1:4" ht="15.75">
      <c r="A247" s="22" t="s">
        <v>174</v>
      </c>
      <c r="B247" s="22"/>
      <c r="C247" s="22"/>
      <c r="D247" s="22"/>
    </row>
    <row r="248" spans="1:4" ht="15.75">
      <c r="A248" s="7" t="s">
        <v>175</v>
      </c>
      <c r="B248" s="1" t="s">
        <v>72</v>
      </c>
      <c r="C248" s="1" t="s">
        <v>73</v>
      </c>
      <c r="D248" s="1">
        <v>0</v>
      </c>
    </row>
    <row r="249" spans="1:4" ht="15.75">
      <c r="A249" s="7" t="s">
        <v>176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177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178</v>
      </c>
      <c r="B251" s="1" t="s">
        <v>99</v>
      </c>
      <c r="C251" s="1" t="s">
        <v>73</v>
      </c>
      <c r="D251" s="1">
        <v>0</v>
      </c>
    </row>
    <row r="252" spans="1:4" ht="15.75">
      <c r="A252" s="7" t="s">
        <v>179</v>
      </c>
      <c r="B252" s="1" t="s">
        <v>180</v>
      </c>
      <c r="C252" s="1" t="s">
        <v>73</v>
      </c>
      <c r="D252" s="1">
        <v>0</v>
      </c>
    </row>
    <row r="253" spans="1:4" ht="15.75">
      <c r="A253" s="7" t="s">
        <v>181</v>
      </c>
      <c r="B253" s="1" t="s">
        <v>101</v>
      </c>
      <c r="C253" s="1" t="s">
        <v>73</v>
      </c>
      <c r="D253" s="1">
        <v>0</v>
      </c>
    </row>
    <row r="254" spans="1:4" ht="15.75">
      <c r="A254" s="22" t="s">
        <v>182</v>
      </c>
      <c r="B254" s="22"/>
      <c r="C254" s="22"/>
      <c r="D254" s="22"/>
    </row>
    <row r="255" spans="1:4" ht="15.75">
      <c r="A255" s="7" t="s">
        <v>183</v>
      </c>
      <c r="B255" s="1" t="s">
        <v>166</v>
      </c>
      <c r="C255" s="1" t="s">
        <v>167</v>
      </c>
      <c r="D255" s="1">
        <v>0</v>
      </c>
    </row>
    <row r="256" spans="1:4" ht="15.75">
      <c r="A256" s="7" t="s">
        <v>184</v>
      </c>
      <c r="B256" s="1" t="s">
        <v>169</v>
      </c>
      <c r="C256" s="1" t="s">
        <v>167</v>
      </c>
      <c r="D256" s="1">
        <v>0</v>
      </c>
    </row>
    <row r="257" spans="1:4" ht="15.75">
      <c r="A257" s="7" t="s">
        <v>185</v>
      </c>
      <c r="B257" s="1" t="s">
        <v>186</v>
      </c>
      <c r="C257" s="1" t="s">
        <v>167</v>
      </c>
      <c r="D257" s="1">
        <v>0</v>
      </c>
    </row>
    <row r="258" spans="1:4" ht="15.75">
      <c r="A258" s="7" t="s">
        <v>187</v>
      </c>
      <c r="B258" s="1" t="s">
        <v>173</v>
      </c>
      <c r="C258" s="1" t="s">
        <v>73</v>
      </c>
      <c r="D258" s="1">
        <v>0</v>
      </c>
    </row>
    <row r="259" spans="1:4" ht="15.75">
      <c r="A259" s="22" t="s">
        <v>188</v>
      </c>
      <c r="B259" s="22"/>
      <c r="C259" s="22"/>
      <c r="D259" s="22"/>
    </row>
    <row r="260" spans="1:4" ht="15.75">
      <c r="A260" s="7" t="s">
        <v>189</v>
      </c>
      <c r="B260" s="1" t="s">
        <v>190</v>
      </c>
      <c r="C260" s="1" t="s">
        <v>167</v>
      </c>
      <c r="D260" s="1">
        <v>14</v>
      </c>
    </row>
    <row r="261" spans="1:4" ht="15.75">
      <c r="A261" s="7" t="s">
        <v>191</v>
      </c>
      <c r="B261" s="1" t="s">
        <v>192</v>
      </c>
      <c r="C261" s="1" t="s">
        <v>167</v>
      </c>
      <c r="D261" s="1">
        <v>0</v>
      </c>
    </row>
    <row r="262" spans="1:4" ht="31.5">
      <c r="A262" s="7" t="s">
        <v>193</v>
      </c>
      <c r="B262" s="1" t="s">
        <v>194</v>
      </c>
      <c r="C262" s="1" t="s">
        <v>73</v>
      </c>
      <c r="D262" s="8">
        <v>25700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4" r:id="rId1"/>
  <rowBreaks count="3" manualBreakCount="3">
    <brk id="70" max="3" man="1"/>
    <brk id="139" max="3" man="1"/>
    <brk id="21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2020-03-20T11:24:25Z</cp:lastPrinted>
  <dcterms:created xsi:type="dcterms:W3CDTF">2010-07-19T21:32:50Z</dcterms:created>
  <dcterms:modified xsi:type="dcterms:W3CDTF">2021-03-22T05:50:28Z</dcterms:modified>
  <cp:category/>
  <cp:version/>
  <cp:contentType/>
  <cp:contentStatus/>
</cp:coreProperties>
</file>