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<sst xmlns="http://schemas.openxmlformats.org/spreadsheetml/2006/main" count="1071" uniqueCount="386">
  <si>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</si>
  <si>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</si>
  <si>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</si>
  <si>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</si>
  <si>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</si>
  <si>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</si>
  <si>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</si>
  <si>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</si>
  <si>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</si>
  <si>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</si>
  <si>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</si>
  <si>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</si>
  <si>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</si>
  <si>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</si>
  <si>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</si>
  <si>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</si>
  <si>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</si>
  <si>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</si>
  <si>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</si>
  <si>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</si>
  <si>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</si>
  <si>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</si>
  <si>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</si>
  <si>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</si>
  <si>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</si>
  <si>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</si>
  <si>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</si>
  <si>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</si>
  <si>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</si>
  <si>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</si>
  <si>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</si>
  <si>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</si>
  <si>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</si>
  <si>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</si>
  <si>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</si>
  <si>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</si>
  <si>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</si>
  <si>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</si>
  <si>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</si>
  <si>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</si>
  <si>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</si>
  <si>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</si>
  <si>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</si>
  <si>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</si>
  <si>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</si>
  <si>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</si>
  <si>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</si>
  <si>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</si>
  <si>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</si>
  <si>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</si>
  <si>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</si>
  <si>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</si>
  <si>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</si>
  <si>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</si>
  <si>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</si>
  <si>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</si>
  <si>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</si>
  <si>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</si>
  <si>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</si>
  <si>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</si>
  <si>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</si>
  <si>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</si>
  <si>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</si>
  <si>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</si>
  <si>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</si>
  <si>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</si>
  <si>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</si>
  <si>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</si>
  <si>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</si>
  <si>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</si>
  <si>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</si>
  <si>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</si>
  <si>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</si>
  <si>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</si>
  <si>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</si>
  <si>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</si>
  <si>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</si>
  <si>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</si>
  <si>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</si>
  <si>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</si>
  <si>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</si>
  <si>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</si>
  <si>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</si>
  <si>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</si>
  <si>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</si>
  <si>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</si>
  <si>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</si>
  <si>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</si>
  <si>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</si>
  <si>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</si>
  <si>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</si>
  <si>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</si>
  <si>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</si>
  <si>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</si>
  <si>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</si>
  <si>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</si>
  <si>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</si>
  <si>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</si>
  <si>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</si>
  <si>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</si>
  <si>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</si>
  <si>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</si>
  <si>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</si>
  <si>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</si>
  <si>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</si>
  <si>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</si>
  <si>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</si>
  <si>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</si>
  <si>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</si>
  <si>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</si>
  <si>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</si>
  <si>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</si>
  <si>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</si>
  <si>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</si>
  <si>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</si>
  <si>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</si>
  <si>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</si>
  <si>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</si>
  <si>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</si>
  <si>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</si>
  <si>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</si>
  <si>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</si>
  <si>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</si>
  <si>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</si>
  <si>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</si>
  <si>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</si>
  <si>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</si>
  <si>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</si>
  <si>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</si>
  <si>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</si>
  <si>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</si>
  <si>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</si>
  <si>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</si>
  <si>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</si>
  <si>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</si>
  <si>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</si>
  <si>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</si>
  <si>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</si>
  <si>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</si>
  <si>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</si>
  <si>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</si>
  <si>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</si>
  <si>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</si>
  <si>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</si>
  <si>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</si>
  <si>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</si>
  <si>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</si>
  <si>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</si>
  <si>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</si>
  <si>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</si>
  <si>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</si>
  <si>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</si>
  <si>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</si>
  <si>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</si>
  <si>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</si>
  <si>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</si>
  <si>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</si>
  <si>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</si>
  <si>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</si>
  <si>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</si>
  <si>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</si>
  <si>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</si>
  <si>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</si>
  <si>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</si>
  <si>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</si>
  <si>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</si>
  <si>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</si>
  <si>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</si>
  <si>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</si>
  <si>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</si>
  <si>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</si>
  <si>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</si>
  <si>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</si>
  <si>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</si>
  <si>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</si>
  <si>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</si>
  <si>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</si>
  <si>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</si>
  <si>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</si>
  <si>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</si>
  <si>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</si>
  <si>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</si>
  <si>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</si>
  <si>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</si>
  <si>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</si>
  <si>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</si>
  <si>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</si>
  <si>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</si>
  <si>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</si>
  <si>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</si>
  <si>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</si>
  <si>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</si>
  <si>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</si>
  <si>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</si>
  <si>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</si>
  <si>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</si>
  <si>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</si>
  <si>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</si>
  <si>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</si>
  <si>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</si>
  <si>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</si>
  <si>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</si>
  <si>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</si>
  <si>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</si>
  <si>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</si>
  <si>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</si>
  <si>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</si>
  <si>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</si>
  <si>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</si>
  <si>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</si>
  <si>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</si>
  <si>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</si>
  <si>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</si>
  <si>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</si>
  <si>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</si>
  <si>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</si>
  <si>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</si>
  <si>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</si>
  <si>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</si>
  <si>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</si>
  <si>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</si>
  <si>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</si>
  <si>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</si>
  <si>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</si>
  <si>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</si>
  <si>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</si>
  <si>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</si>
  <si>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</si>
  <si>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</si>
  <si>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</si>
  <si>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</si>
  <si>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</si>
  <si>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</si>
  <si>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</si>
  <si>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</si>
  <si>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</si>
  <si>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</si>
  <si>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</si>
  <si>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</si>
  <si>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</si>
  <si>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</si>
  <si>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</si>
  <si>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</si>
  <si>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</si>
  <si>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</si>
  <si>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</si>
  <si>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</si>
  <si>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</si>
  <si>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</si>
  <si>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</si>
  <si>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</si>
  <si>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</si>
  <si>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</si>
  <si>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</si>
  <si>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</si>
  <si>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</si>
  <si>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</si>
  <si>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</si>
  <si>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</si>
  <si>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</si>
  <si>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</si>
  <si>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</si>
  <si>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</si>
  <si>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</si>
  <si>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</si>
  <si>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</si>
  <si>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</si>
  <si>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</si>
  <si>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</si>
  <si>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</si>
  <si>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</si>
  <si>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</si>
  <si>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</si>
  <si>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</si>
  <si>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</si>
  <si>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</si>
  <si>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</si>
  <si>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</si>
  <si>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</si>
  <si>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</si>
  <si>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</si>
  <si>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</si>
  <si>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</si>
  <si>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</si>
  <si>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</si>
  <si>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</si>
  <si>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</si>
  <si>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</si>
  <si>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</si>
  <si>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</si>
  <si>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</si>
  <si>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</si>
  <si>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</si>
  <si>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</si>
  <si>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</si>
  <si>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</si>
  <si>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</si>
  <si>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</si>
  <si>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</si>
  <si>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</si>
  <si>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</si>
  <si>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</si>
  <si>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</si>
  <si>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</si>
  <si>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</si>
  <si>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</si>
  <si>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</si>
  <si>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</si>
  <si>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</si>
  <si>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</si>
  <si>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</si>
  <si>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</si>
  <si>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</si>
  <si>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</si>
  <si>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</si>
  <si>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</si>
  <si>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</si>
  <si>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</si>
  <si>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</si>
  <si>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</si>
  <si>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</si>
  <si>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</si>
  <si>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</si>
  <si>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</si>
  <si>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</si>
  <si>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</si>
  <si>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</si>
  <si>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</si>
  <si>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</si>
  <si>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</si>
  <si>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</si>
  <si>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</si>
  <si>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</si>
  <si>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</si>
  <si>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</si>
  <si>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</si>
  <si>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</si>
  <si>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</si>
  <si>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</si>
  <si>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</si>
  <si>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</si>
  <si>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</si>
  <si>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</si>
  <si>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</si>
  <si>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</si>
  <si>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</si>
  <si>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</si>
  <si>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</si>
  <si>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</si>
  <si>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</si>
  <si>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</si>
  <si>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</si>
  <si>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</si>
  <si>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</si>
  <si>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</si>
  <si>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</si>
  <si>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</si>
  <si>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</si>
  <si>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</si>
  <si>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</si>
  <si>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</si>
  <si>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</si>
  <si>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</si>
  <si>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</si>
  <si>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</si>
  <si>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</si>
  <si>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</si>
  <si>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</si>
  <si>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Ремонт мусоропроводных карманов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</si>
  <si>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</si>
  <si>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</si>
  <si>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</si>
  <si>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</si>
  <si>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</si>
  <si>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</si>
  <si>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</si>
  <si>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</si>
  <si>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</si>
  <si>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</si>
  <si>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</si>
  <si>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</si>
  <si>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2019 год по дому №  37/6  ул. Плеханова                        в г. Липецке</t>
  </si>
  <si>
    <t>31.03.2020 г.</t>
  </si>
  <si>
    <t>01.01.2019 г.</t>
  </si>
  <si>
    <t>31.12.2019 г.</t>
  </si>
  <si>
    <t>ремонт кв 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</si>
</sst>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37-6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5">
          <cell r="P65">
            <v>20083.8</v>
          </cell>
          <cell r="U65">
            <v>20910.78</v>
          </cell>
          <cell r="AA65">
            <v>3</v>
          </cell>
          <cell r="AB65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FC38">
            <v>0.126434</v>
          </cell>
        </row>
        <row r="39">
          <cell r="FC39">
            <v>0.090006</v>
          </cell>
        </row>
        <row r="71">
          <cell r="FC71">
            <v>0.416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C4">
            <v>2798.7</v>
          </cell>
        </row>
        <row r="38">
          <cell r="FC38">
            <v>0.126434</v>
          </cell>
        </row>
        <row r="42">
          <cell r="FC42">
            <v>0.196581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49.64</v>
          </cell>
        </row>
        <row r="24">
          <cell r="D24">
            <v>-85633.77956959995</v>
          </cell>
        </row>
        <row r="25">
          <cell r="D25">
            <v>55689.35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9">
          <cell r="FC9">
            <v>0.582542</v>
          </cell>
        </row>
        <row r="10">
          <cell r="FC10">
            <v>0.067284</v>
          </cell>
        </row>
        <row r="12">
          <cell r="FC12">
            <v>0.186191</v>
          </cell>
        </row>
        <row r="14">
          <cell r="FC14">
            <v>0.143598</v>
          </cell>
        </row>
        <row r="15">
          <cell r="FC15">
            <v>0.349837</v>
          </cell>
        </row>
        <row r="17">
          <cell r="FC17">
            <v>0.016067</v>
          </cell>
        </row>
        <row r="18">
          <cell r="FC18">
            <v>0.096402</v>
          </cell>
        </row>
        <row r="20">
          <cell r="FC20">
            <v>0.174567</v>
          </cell>
        </row>
        <row r="21">
          <cell r="FC21">
            <v>0.319027</v>
          </cell>
        </row>
        <row r="23">
          <cell r="FC23">
            <v>0.004917</v>
          </cell>
        </row>
        <row r="24">
          <cell r="FC24">
            <v>0.042173</v>
          </cell>
        </row>
        <row r="27">
          <cell r="FC27">
            <v>0.072181</v>
          </cell>
        </row>
        <row r="29">
          <cell r="FC29">
            <v>0.057403</v>
          </cell>
        </row>
        <row r="30">
          <cell r="FC30">
            <v>0.111103</v>
          </cell>
        </row>
        <row r="37">
          <cell r="FC37">
            <v>0.19688</v>
          </cell>
        </row>
        <row r="46">
          <cell r="FC46">
            <v>0.159</v>
          </cell>
        </row>
        <row r="47">
          <cell r="FC47">
            <v>0.301</v>
          </cell>
        </row>
        <row r="48">
          <cell r="FC48">
            <v>0.077</v>
          </cell>
        </row>
        <row r="49">
          <cell r="FC49">
            <v>0.158</v>
          </cell>
        </row>
        <row r="50">
          <cell r="FC50">
            <v>0.041</v>
          </cell>
        </row>
        <row r="51">
          <cell r="FC51">
            <v>0.216</v>
          </cell>
        </row>
        <row r="52">
          <cell r="FC52">
            <v>0.044</v>
          </cell>
        </row>
        <row r="53">
          <cell r="FC53">
            <v>0.034</v>
          </cell>
        </row>
        <row r="55">
          <cell r="FC55">
            <v>0.268</v>
          </cell>
        </row>
        <row r="56">
          <cell r="FC56">
            <v>0.642</v>
          </cell>
        </row>
        <row r="57">
          <cell r="FC57">
            <v>0.057</v>
          </cell>
        </row>
        <row r="58">
          <cell r="FC58">
            <v>0.024</v>
          </cell>
        </row>
        <row r="59">
          <cell r="FC59">
            <v>0.284</v>
          </cell>
        </row>
        <row r="60">
          <cell r="FC60">
            <v>0.012</v>
          </cell>
        </row>
        <row r="66">
          <cell r="FC66">
            <v>0.725</v>
          </cell>
        </row>
        <row r="67">
          <cell r="FC67">
            <v>0.067</v>
          </cell>
        </row>
        <row r="68">
          <cell r="FC68">
            <v>0.039</v>
          </cell>
        </row>
        <row r="69">
          <cell r="FC69">
            <v>0.025</v>
          </cell>
        </row>
        <row r="70">
          <cell r="FC70">
            <v>0.07</v>
          </cell>
        </row>
        <row r="73">
          <cell r="FC73">
            <v>0.022725</v>
          </cell>
        </row>
        <row r="75">
          <cell r="FC75">
            <v>0.062331</v>
          </cell>
        </row>
        <row r="81">
          <cell r="FC81">
            <v>2.457</v>
          </cell>
        </row>
        <row r="88">
          <cell r="FC88">
            <v>0.7367</v>
          </cell>
        </row>
        <row r="89">
          <cell r="FC89">
            <v>0.7478</v>
          </cell>
        </row>
        <row r="90">
          <cell r="FC90">
            <v>0.0349</v>
          </cell>
        </row>
        <row r="91">
          <cell r="FC91">
            <v>0.0383</v>
          </cell>
        </row>
        <row r="94">
          <cell r="FC94">
            <v>0.0023</v>
          </cell>
        </row>
        <row r="95">
          <cell r="FC95">
            <v>0.0005</v>
          </cell>
        </row>
        <row r="97">
          <cell r="FC97">
            <v>0.0019</v>
          </cell>
        </row>
        <row r="100">
          <cell r="FC100">
            <v>0.0008</v>
          </cell>
        </row>
        <row r="123">
          <cell r="FC123">
            <v>251655.02909280002</v>
          </cell>
        </row>
        <row r="124">
          <cell r="FC124">
            <v>240419.56957919995</v>
          </cell>
        </row>
        <row r="125">
          <cell r="FC125">
            <v>41154.32376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8"/>
  <sheetViews>
    <sheetView tabSelected="1" view="pageBreakPreview" zoomScale="60" zoomScaleNormal="90" zoomScalePageLayoutView="0" workbookViewId="0" topLeftCell="A1">
      <selection activeCell="U13" sqref="U13"/>
    </sheetView>
  </sheetViews>
  <sheetFormatPr defaultColWidth="9.140625" defaultRowHeight="15"/>
  <cols>
    <col min="1" max="1" width="9.140625" style="22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8" width="18.7109375" style="16" hidden="1" customWidth="1"/>
    <col min="9" max="12" width="9.140625" style="16" hidden="1" customWidth="1"/>
    <col min="13" max="13" width="0" style="16" hidden="1" customWidth="1"/>
    <col min="14" max="22" width="9.140625" style="16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3" t="s">
        <v>381</v>
      </c>
      <c r="B2" s="23"/>
      <c r="C2" s="23"/>
      <c r="D2" s="23"/>
      <c r="E2" s="2">
        <v>2798.7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7" t="s">
        <v>67</v>
      </c>
      <c r="B5" s="1" t="s">
        <v>65</v>
      </c>
      <c r="C5" s="1" t="s">
        <v>66</v>
      </c>
      <c r="D5" s="1" t="s">
        <v>382</v>
      </c>
    </row>
    <row r="6" spans="1:4" ht="15.75">
      <c r="A6" s="7" t="s">
        <v>68</v>
      </c>
      <c r="B6" s="1" t="s">
        <v>69</v>
      </c>
      <c r="C6" s="1" t="s">
        <v>66</v>
      </c>
      <c r="D6" s="1" t="s">
        <v>383</v>
      </c>
    </row>
    <row r="7" spans="1:4" ht="15.75">
      <c r="A7" s="7" t="s">
        <v>55</v>
      </c>
      <c r="B7" s="1" t="s">
        <v>70</v>
      </c>
      <c r="C7" s="1" t="s">
        <v>66</v>
      </c>
      <c r="D7" s="1" t="s">
        <v>384</v>
      </c>
    </row>
    <row r="8" spans="1:4" ht="42.75" customHeight="1">
      <c r="A8" s="19" t="s">
        <v>102</v>
      </c>
      <c r="B8" s="19"/>
      <c r="C8" s="19"/>
      <c r="D8" s="19"/>
    </row>
    <row r="9" spans="1:4" ht="15.75">
      <c r="A9" s="7" t="s">
        <v>56</v>
      </c>
      <c r="B9" s="1" t="s">
        <v>71</v>
      </c>
      <c r="C9" s="1" t="s">
        <v>72</v>
      </c>
      <c r="D9" s="8">
        <f>'[4]по форме'!$D$23</f>
        <v>49.64</v>
      </c>
    </row>
    <row r="10" spans="1:4" ht="15.75">
      <c r="A10" s="7" t="s">
        <v>57</v>
      </c>
      <c r="B10" s="1" t="s">
        <v>73</v>
      </c>
      <c r="C10" s="1" t="s">
        <v>72</v>
      </c>
      <c r="D10" s="8">
        <f>'[4]по форме'!$D$24</f>
        <v>-85633.77956959995</v>
      </c>
    </row>
    <row r="11" spans="1:4" ht="15.75">
      <c r="A11" s="7" t="s">
        <v>74</v>
      </c>
      <c r="B11" s="1" t="s">
        <v>75</v>
      </c>
      <c r="C11" s="1" t="s">
        <v>72</v>
      </c>
      <c r="D11" s="8">
        <f>'[4]по форме'!$D$25</f>
        <v>55689.35</v>
      </c>
    </row>
    <row r="12" spans="1:4" ht="31.5">
      <c r="A12" s="7" t="s">
        <v>76</v>
      </c>
      <c r="B12" s="1" t="s">
        <v>77</v>
      </c>
      <c r="C12" s="1" t="s">
        <v>72</v>
      </c>
      <c r="D12" s="8">
        <f>D13+D14+D15</f>
        <v>533228.922432</v>
      </c>
    </row>
    <row r="13" spans="1:4" ht="15.75">
      <c r="A13" s="7" t="s">
        <v>93</v>
      </c>
      <c r="B13" s="24" t="s">
        <v>78</v>
      </c>
      <c r="C13" s="1" t="s">
        <v>72</v>
      </c>
      <c r="D13" s="8">
        <f>'[5]ГУК 2019'!$FC$124</f>
        <v>240419.56957919995</v>
      </c>
    </row>
    <row r="14" spans="1:4" ht="15.75">
      <c r="A14" s="7" t="s">
        <v>94</v>
      </c>
      <c r="B14" s="24" t="s">
        <v>79</v>
      </c>
      <c r="C14" s="1" t="s">
        <v>72</v>
      </c>
      <c r="D14" s="8">
        <f>'[5]ГУК 2019'!$FC$123</f>
        <v>251655.02909280002</v>
      </c>
    </row>
    <row r="15" spans="1:4" ht="16.5" customHeight="1">
      <c r="A15" s="7" t="s">
        <v>95</v>
      </c>
      <c r="B15" s="24" t="s">
        <v>80</v>
      </c>
      <c r="C15" s="1" t="s">
        <v>72</v>
      </c>
      <c r="D15" s="20">
        <f>'[5]ГУК 2019'!$FC$125</f>
        <v>41154.32376</v>
      </c>
    </row>
    <row r="16" spans="1:5" ht="15.75">
      <c r="A16" s="24" t="s">
        <v>81</v>
      </c>
      <c r="B16" s="24" t="s">
        <v>82</v>
      </c>
      <c r="C16" s="24" t="s">
        <v>72</v>
      </c>
      <c r="D16" s="25">
        <f>D17</f>
        <v>599473.592432</v>
      </c>
      <c r="E16" s="2">
        <v>403061.3</v>
      </c>
    </row>
    <row r="17" spans="1:4" ht="31.5">
      <c r="A17" s="24" t="s">
        <v>58</v>
      </c>
      <c r="B17" s="24" t="s">
        <v>96</v>
      </c>
      <c r="C17" s="24" t="s">
        <v>72</v>
      </c>
      <c r="D17" s="25">
        <f>D12-D25+D302+D318</f>
        <v>599473.592432</v>
      </c>
    </row>
    <row r="18" spans="1:4" ht="31.5">
      <c r="A18" s="24" t="s">
        <v>83</v>
      </c>
      <c r="B18" s="24" t="s">
        <v>97</v>
      </c>
      <c r="C18" s="24" t="s">
        <v>72</v>
      </c>
      <c r="D18" s="24">
        <v>0</v>
      </c>
    </row>
    <row r="19" spans="1:4" ht="15.75">
      <c r="A19" s="24" t="s">
        <v>59</v>
      </c>
      <c r="B19" s="24" t="s">
        <v>84</v>
      </c>
      <c r="C19" s="24" t="s">
        <v>72</v>
      </c>
      <c r="D19" s="24">
        <v>0</v>
      </c>
    </row>
    <row r="20" spans="1:4" ht="15.75">
      <c r="A20" s="24" t="s">
        <v>60</v>
      </c>
      <c r="B20" s="24" t="s">
        <v>85</v>
      </c>
      <c r="C20" s="24" t="s">
        <v>72</v>
      </c>
      <c r="D20" s="24">
        <v>0</v>
      </c>
    </row>
    <row r="21" spans="1:4" ht="15.75">
      <c r="A21" s="24" t="s">
        <v>86</v>
      </c>
      <c r="B21" s="24" t="s">
        <v>87</v>
      </c>
      <c r="C21" s="24" t="s">
        <v>72</v>
      </c>
      <c r="D21" s="24">
        <v>0</v>
      </c>
    </row>
    <row r="22" spans="1:4" ht="15.75">
      <c r="A22" s="24" t="s">
        <v>88</v>
      </c>
      <c r="B22" s="24" t="s">
        <v>89</v>
      </c>
      <c r="C22" s="24" t="s">
        <v>72</v>
      </c>
      <c r="D22" s="25">
        <f>D16+D10+D9</f>
        <v>513889.45286240004</v>
      </c>
    </row>
    <row r="23" spans="1:4" ht="15.75">
      <c r="A23" s="24" t="s">
        <v>90</v>
      </c>
      <c r="B23" s="24" t="s">
        <v>98</v>
      </c>
      <c r="C23" s="24" t="s">
        <v>72</v>
      </c>
      <c r="D23" s="25">
        <v>0</v>
      </c>
    </row>
    <row r="24" spans="1:4" ht="15.75">
      <c r="A24" s="24" t="s">
        <v>91</v>
      </c>
      <c r="B24" s="24" t="s">
        <v>99</v>
      </c>
      <c r="C24" s="24" t="s">
        <v>72</v>
      </c>
      <c r="D24" s="25">
        <f>D22-D297</f>
        <v>3080.481573600031</v>
      </c>
    </row>
    <row r="25" spans="1:4" ht="15.75">
      <c r="A25" s="24" t="s">
        <v>92</v>
      </c>
      <c r="B25" s="24" t="s">
        <v>100</v>
      </c>
      <c r="C25" s="24" t="s">
        <v>72</v>
      </c>
      <c r="D25" s="25">
        <v>36110.15</v>
      </c>
    </row>
    <row r="26" spans="1:4" ht="35.25" customHeight="1">
      <c r="A26" s="19" t="s">
        <v>101</v>
      </c>
      <c r="B26" s="19"/>
      <c r="C26" s="19"/>
      <c r="D26" s="19"/>
    </row>
    <row r="27" spans="1:22" s="6" customFormat="1" ht="31.5">
      <c r="A27" s="17" t="s">
        <v>112</v>
      </c>
      <c r="B27" s="4" t="s">
        <v>103</v>
      </c>
      <c r="C27" s="4" t="s">
        <v>66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108</v>
      </c>
      <c r="B28" s="1" t="s">
        <v>104</v>
      </c>
      <c r="C28" s="1" t="s">
        <v>72</v>
      </c>
      <c r="D28" s="8">
        <f>E28</f>
        <v>20910.78</v>
      </c>
      <c r="E28" s="2">
        <f>'[1]2018 Управл'!$U$65</f>
        <v>20910.78</v>
      </c>
    </row>
    <row r="29" spans="1:4" ht="31.5">
      <c r="A29" s="7" t="s">
        <v>109</v>
      </c>
      <c r="B29" s="1" t="s">
        <v>105</v>
      </c>
      <c r="C29" s="1" t="s">
        <v>66</v>
      </c>
      <c r="D29" s="1" t="s">
        <v>4</v>
      </c>
    </row>
    <row r="30" spans="1:4" ht="15.75">
      <c r="A30" s="7" t="s">
        <v>110</v>
      </c>
      <c r="B30" s="1" t="s">
        <v>106</v>
      </c>
      <c r="C30" s="1" t="s">
        <v>66</v>
      </c>
      <c r="D30" s="1" t="s">
        <v>9</v>
      </c>
    </row>
    <row r="31" spans="1:4" ht="15.75">
      <c r="A31" s="7" t="s">
        <v>111</v>
      </c>
      <c r="B31" s="1" t="s">
        <v>63</v>
      </c>
      <c r="C31" s="1" t="s">
        <v>66</v>
      </c>
      <c r="D31" s="1" t="s">
        <v>10</v>
      </c>
    </row>
    <row r="32" spans="1:4" ht="15.75">
      <c r="A32" s="7" t="s">
        <v>113</v>
      </c>
      <c r="B32" s="1" t="s">
        <v>107</v>
      </c>
      <c r="C32" s="1" t="s">
        <v>72</v>
      </c>
      <c r="D32" s="15">
        <f>E28/E2</f>
        <v>7.471604673598456</v>
      </c>
    </row>
    <row r="33" spans="1:22" s="6" customFormat="1" ht="31.5">
      <c r="A33" s="17" t="s">
        <v>114</v>
      </c>
      <c r="B33" s="4" t="s">
        <v>103</v>
      </c>
      <c r="C33" s="4" t="s">
        <v>66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115</v>
      </c>
      <c r="B34" s="1" t="s">
        <v>104</v>
      </c>
      <c r="C34" s="1" t="s">
        <v>72</v>
      </c>
      <c r="D34" s="8">
        <f>E35+E39+E43+E47+E51+E55</f>
        <v>53435.301799999994</v>
      </c>
    </row>
    <row r="35" spans="1:6" ht="31.5">
      <c r="A35" s="7" t="s">
        <v>116</v>
      </c>
      <c r="B35" s="1" t="s">
        <v>105</v>
      </c>
      <c r="C35" s="1" t="s">
        <v>66</v>
      </c>
      <c r="D35" s="1" t="s">
        <v>12</v>
      </c>
      <c r="E35" s="2">
        <v>1172.1</v>
      </c>
      <c r="F35" s="16">
        <f>'[5]ГУК 2019'!$FC$90*12*E2</f>
        <v>1172.09556</v>
      </c>
    </row>
    <row r="36" spans="1:4" ht="15.75">
      <c r="A36" s="7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7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7" t="s">
        <v>119</v>
      </c>
      <c r="B38" s="1" t="s">
        <v>107</v>
      </c>
      <c r="C38" s="1" t="s">
        <v>72</v>
      </c>
      <c r="D38" s="20">
        <f>E35/E2</f>
        <v>0.4188015864508522</v>
      </c>
    </row>
    <row r="39" spans="1:6" ht="31.5">
      <c r="A39" s="7" t="s">
        <v>120</v>
      </c>
      <c r="B39" s="1" t="s">
        <v>105</v>
      </c>
      <c r="C39" s="1" t="s">
        <v>66</v>
      </c>
      <c r="D39" s="1" t="s">
        <v>313</v>
      </c>
      <c r="E39" s="2">
        <v>1286.28</v>
      </c>
      <c r="F39" s="16">
        <f>'[5]ГУК 2019'!$FC$91*12*E2</f>
        <v>1286.28252</v>
      </c>
    </row>
    <row r="40" spans="1:4" ht="15.75">
      <c r="A40" s="7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7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7" t="s">
        <v>123</v>
      </c>
      <c r="B42" s="1" t="s">
        <v>107</v>
      </c>
      <c r="C42" s="1" t="s">
        <v>72</v>
      </c>
      <c r="D42" s="20">
        <f>E39/E2</f>
        <v>0.4595990995819488</v>
      </c>
    </row>
    <row r="43" spans="1:7" ht="31.5">
      <c r="A43" s="7" t="s">
        <v>124</v>
      </c>
      <c r="B43" s="1" t="s">
        <v>105</v>
      </c>
      <c r="C43" s="1" t="s">
        <v>66</v>
      </c>
      <c r="D43" s="1" t="s">
        <v>13</v>
      </c>
      <c r="E43" s="2">
        <f>F43</f>
        <v>25114.41432</v>
      </c>
      <c r="F43" s="16">
        <f>'[5]ГУК 2019'!$FC$89*12*E2</f>
        <v>25114.41432</v>
      </c>
      <c r="G43" s="2">
        <v>22602.97</v>
      </c>
    </row>
    <row r="44" spans="1:4" ht="15.75">
      <c r="A44" s="7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7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7" t="s">
        <v>127</v>
      </c>
      <c r="B46" s="1" t="s">
        <v>107</v>
      </c>
      <c r="C46" s="1" t="s">
        <v>72</v>
      </c>
      <c r="D46" s="8">
        <f>E43/E2</f>
        <v>8.973600000000001</v>
      </c>
    </row>
    <row r="47" spans="1:7" ht="31.5">
      <c r="A47" s="7" t="s">
        <v>327</v>
      </c>
      <c r="B47" s="1" t="s">
        <v>105</v>
      </c>
      <c r="C47" s="1" t="s">
        <v>66</v>
      </c>
      <c r="D47" s="1" t="s">
        <v>14</v>
      </c>
      <c r="E47" s="2">
        <f>F47</f>
        <v>24741.62748</v>
      </c>
      <c r="F47" s="16">
        <f>'[5]ГУК 2019'!$FC$88*12*E2</f>
        <v>24741.62748</v>
      </c>
      <c r="G47" s="2">
        <v>22575.94</v>
      </c>
    </row>
    <row r="48" spans="1:4" ht="15.75">
      <c r="A48" s="7" t="s">
        <v>328</v>
      </c>
      <c r="B48" s="1" t="s">
        <v>106</v>
      </c>
      <c r="C48" s="1" t="s">
        <v>66</v>
      </c>
      <c r="D48" s="1" t="s">
        <v>15</v>
      </c>
    </row>
    <row r="49" spans="1:4" ht="15.75">
      <c r="A49" s="7" t="s">
        <v>329</v>
      </c>
      <c r="B49" s="1" t="s">
        <v>63</v>
      </c>
      <c r="C49" s="1" t="s">
        <v>66</v>
      </c>
      <c r="D49" s="1" t="s">
        <v>10</v>
      </c>
    </row>
    <row r="50" spans="1:4" ht="15.75">
      <c r="A50" s="7" t="s">
        <v>330</v>
      </c>
      <c r="B50" s="1" t="s">
        <v>107</v>
      </c>
      <c r="C50" s="1" t="s">
        <v>72</v>
      </c>
      <c r="D50" s="20">
        <f>E47/E2</f>
        <v>8.8404</v>
      </c>
    </row>
    <row r="51" spans="1:6" ht="47.25">
      <c r="A51" s="7" t="s">
        <v>331</v>
      </c>
      <c r="B51" s="1" t="s">
        <v>105</v>
      </c>
      <c r="C51" s="1" t="s">
        <v>66</v>
      </c>
      <c r="D51" s="20" t="s">
        <v>316</v>
      </c>
      <c r="E51" s="2">
        <v>195.35</v>
      </c>
      <c r="F51" s="16">
        <f>('[5]ГУК 2019'!$FC$94+'[5]ГУК 2019'!$FC$95+'[5]ГУК 2019'!$FC$97+'[5]ГУК 2019'!$FC$100)*12*E2</f>
        <v>184.7142</v>
      </c>
    </row>
    <row r="52" spans="1:4" ht="15.75">
      <c r="A52" s="7" t="s">
        <v>332</v>
      </c>
      <c r="B52" s="1" t="s">
        <v>106</v>
      </c>
      <c r="C52" s="1" t="s">
        <v>66</v>
      </c>
      <c r="D52" s="20" t="s">
        <v>146</v>
      </c>
    </row>
    <row r="53" spans="1:4" ht="15.75">
      <c r="A53" s="7" t="s">
        <v>333</v>
      </c>
      <c r="B53" s="1" t="s">
        <v>63</v>
      </c>
      <c r="C53" s="1" t="s">
        <v>66</v>
      </c>
      <c r="D53" s="20" t="s">
        <v>10</v>
      </c>
    </row>
    <row r="54" spans="1:4" ht="15.75">
      <c r="A54" s="7" t="s">
        <v>334</v>
      </c>
      <c r="B54" s="1" t="s">
        <v>107</v>
      </c>
      <c r="C54" s="1" t="s">
        <v>72</v>
      </c>
      <c r="D54" s="20">
        <f>E51/E2</f>
        <v>0.06980026440847537</v>
      </c>
    </row>
    <row r="55" spans="1:5" ht="31.5">
      <c r="A55" s="7" t="s">
        <v>335</v>
      </c>
      <c r="B55" s="1" t="s">
        <v>105</v>
      </c>
      <c r="C55" s="1" t="s">
        <v>66</v>
      </c>
      <c r="D55" s="20" t="s">
        <v>315</v>
      </c>
      <c r="E55" s="2">
        <v>925.53</v>
      </c>
    </row>
    <row r="56" spans="1:4" ht="15.75">
      <c r="A56" s="7" t="s">
        <v>336</v>
      </c>
      <c r="B56" s="1" t="s">
        <v>106</v>
      </c>
      <c r="C56" s="1" t="s">
        <v>66</v>
      </c>
      <c r="D56" s="20" t="s">
        <v>146</v>
      </c>
    </row>
    <row r="57" spans="1:4" ht="15.75">
      <c r="A57" s="7" t="s">
        <v>337</v>
      </c>
      <c r="B57" s="1" t="s">
        <v>63</v>
      </c>
      <c r="C57" s="1" t="s">
        <v>66</v>
      </c>
      <c r="D57" s="20" t="s">
        <v>10</v>
      </c>
    </row>
    <row r="58" spans="1:4" ht="15.75">
      <c r="A58" s="7" t="s">
        <v>338</v>
      </c>
      <c r="B58" s="1" t="s">
        <v>107</v>
      </c>
      <c r="C58" s="1" t="s">
        <v>72</v>
      </c>
      <c r="D58" s="20">
        <f>E55/E2</f>
        <v>0.33069996784221245</v>
      </c>
    </row>
    <row r="59" spans="1:22" s="6" customFormat="1" ht="24.75" customHeight="1">
      <c r="A59" s="17" t="s">
        <v>128</v>
      </c>
      <c r="B59" s="4" t="s">
        <v>103</v>
      </c>
      <c r="C59" s="4" t="s">
        <v>66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129</v>
      </c>
      <c r="B60" s="1" t="s">
        <v>104</v>
      </c>
      <c r="C60" s="1" t="s">
        <v>72</v>
      </c>
      <c r="D60" s="8">
        <f>E60</f>
        <v>20083.8</v>
      </c>
      <c r="E60" s="2">
        <f>'[1]2018 Управл'!$P$65</f>
        <v>20083.8</v>
      </c>
    </row>
    <row r="61" spans="1:4" ht="31.5">
      <c r="A61" s="7" t="s">
        <v>130</v>
      </c>
      <c r="B61" s="1" t="s">
        <v>105</v>
      </c>
      <c r="C61" s="1" t="s">
        <v>66</v>
      </c>
      <c r="D61" s="1" t="s">
        <v>17</v>
      </c>
    </row>
    <row r="62" spans="1:4" ht="15.75">
      <c r="A62" s="7" t="s">
        <v>131</v>
      </c>
      <c r="B62" s="1" t="s">
        <v>106</v>
      </c>
      <c r="C62" s="1" t="s">
        <v>66</v>
      </c>
      <c r="D62" s="1" t="s">
        <v>18</v>
      </c>
    </row>
    <row r="63" spans="1:4" ht="15.75">
      <c r="A63" s="7" t="s">
        <v>132</v>
      </c>
      <c r="B63" s="1" t="s">
        <v>63</v>
      </c>
      <c r="C63" s="1" t="s">
        <v>66</v>
      </c>
      <c r="D63" s="1" t="s">
        <v>10</v>
      </c>
    </row>
    <row r="64" spans="1:4" ht="15.75">
      <c r="A64" s="7" t="s">
        <v>133</v>
      </c>
      <c r="B64" s="1" t="s">
        <v>107</v>
      </c>
      <c r="C64" s="1" t="s">
        <v>72</v>
      </c>
      <c r="D64" s="15">
        <f>E60/E2</f>
        <v>7.176117483117162</v>
      </c>
    </row>
    <row r="65" spans="1:4" ht="31.5">
      <c r="A65" s="7"/>
      <c r="B65" s="4" t="s">
        <v>103</v>
      </c>
      <c r="C65" s="4" t="s">
        <v>66</v>
      </c>
      <c r="D65" s="4" t="s">
        <v>362</v>
      </c>
    </row>
    <row r="66" spans="1:4" ht="15.75">
      <c r="A66" s="7"/>
      <c r="B66" s="1" t="s">
        <v>104</v>
      </c>
      <c r="C66" s="1" t="s">
        <v>72</v>
      </c>
      <c r="D66" s="8">
        <f>E67+E71+E75+E79+E83+E91+E87</f>
        <v>47655.9104</v>
      </c>
    </row>
    <row r="67" spans="1:6" ht="31.5">
      <c r="A67" s="7"/>
      <c r="B67" s="1" t="s">
        <v>105</v>
      </c>
      <c r="C67" s="1" t="s">
        <v>66</v>
      </c>
      <c r="D67" s="1" t="s">
        <v>363</v>
      </c>
      <c r="E67" s="2">
        <v>24348.69</v>
      </c>
      <c r="F67" s="16">
        <f>'[5]ГУК 2019'!$FC$66*12*E2</f>
        <v>24348.689999999995</v>
      </c>
    </row>
    <row r="68" spans="1:4" ht="15.75">
      <c r="A68" s="7"/>
      <c r="B68" s="1" t="s">
        <v>106</v>
      </c>
      <c r="C68" s="1" t="s">
        <v>66</v>
      </c>
      <c r="D68" s="1" t="s">
        <v>15</v>
      </c>
    </row>
    <row r="69" spans="1:4" ht="15.75">
      <c r="A69" s="7"/>
      <c r="B69" s="1" t="s">
        <v>63</v>
      </c>
      <c r="C69" s="1" t="s">
        <v>66</v>
      </c>
      <c r="D69" s="1" t="s">
        <v>10</v>
      </c>
    </row>
    <row r="70" spans="1:4" ht="15.75">
      <c r="A70" s="7"/>
      <c r="B70" s="1" t="s">
        <v>107</v>
      </c>
      <c r="C70" s="1" t="s">
        <v>72</v>
      </c>
      <c r="D70" s="15">
        <f>E67/E2</f>
        <v>8.7</v>
      </c>
    </row>
    <row r="71" spans="1:6" ht="31.5">
      <c r="A71" s="7"/>
      <c r="B71" s="1" t="s">
        <v>105</v>
      </c>
      <c r="C71" s="1" t="s">
        <v>66</v>
      </c>
      <c r="D71" s="1" t="s">
        <v>364</v>
      </c>
      <c r="E71" s="2">
        <v>2350.91</v>
      </c>
      <c r="F71" s="16">
        <f>'[5]ГУК 2019'!$FC$70*12*E2</f>
        <v>2350.908</v>
      </c>
    </row>
    <row r="72" spans="1:4" ht="15.75">
      <c r="A72" s="7"/>
      <c r="B72" s="1" t="s">
        <v>106</v>
      </c>
      <c r="C72" s="1" t="s">
        <v>66</v>
      </c>
      <c r="D72" s="1" t="s">
        <v>19</v>
      </c>
    </row>
    <row r="73" spans="1:4" ht="15.75">
      <c r="A73" s="7"/>
      <c r="B73" s="1" t="s">
        <v>63</v>
      </c>
      <c r="C73" s="1" t="s">
        <v>66</v>
      </c>
      <c r="D73" s="1" t="s">
        <v>10</v>
      </c>
    </row>
    <row r="74" spans="1:4" ht="15.75">
      <c r="A74" s="7"/>
      <c r="B74" s="1" t="s">
        <v>107</v>
      </c>
      <c r="C74" s="1" t="s">
        <v>72</v>
      </c>
      <c r="D74" s="15">
        <f>E71/E2</f>
        <v>0.840000714617501</v>
      </c>
    </row>
    <row r="75" spans="1:6" ht="31.5">
      <c r="A75" s="7"/>
      <c r="B75" s="1" t="s">
        <v>105</v>
      </c>
      <c r="C75" s="1" t="s">
        <v>66</v>
      </c>
      <c r="D75" s="1" t="s">
        <v>365</v>
      </c>
      <c r="E75" s="2">
        <v>839.61</v>
      </c>
      <c r="F75" s="16">
        <f>'[5]ГУК 2019'!$FC$69*12*E2</f>
        <v>839.61</v>
      </c>
    </row>
    <row r="76" spans="1:4" ht="15.75">
      <c r="A76" s="7"/>
      <c r="B76" s="1" t="s">
        <v>106</v>
      </c>
      <c r="C76" s="1" t="s">
        <v>66</v>
      </c>
      <c r="D76" s="1" t="s">
        <v>19</v>
      </c>
    </row>
    <row r="77" spans="1:4" ht="15.75">
      <c r="A77" s="7"/>
      <c r="B77" s="1" t="s">
        <v>63</v>
      </c>
      <c r="C77" s="1" t="s">
        <v>66</v>
      </c>
      <c r="D77" s="1" t="s">
        <v>10</v>
      </c>
    </row>
    <row r="78" spans="1:4" ht="15.75">
      <c r="A78" s="7"/>
      <c r="B78" s="1" t="s">
        <v>107</v>
      </c>
      <c r="C78" s="1" t="s">
        <v>72</v>
      </c>
      <c r="D78" s="15">
        <f>E75/E2</f>
        <v>0.30000000000000004</v>
      </c>
    </row>
    <row r="79" spans="1:6" ht="31.5">
      <c r="A79" s="7"/>
      <c r="B79" s="1" t="s">
        <v>105</v>
      </c>
      <c r="C79" s="1" t="s">
        <v>66</v>
      </c>
      <c r="D79" s="1" t="s">
        <v>366</v>
      </c>
      <c r="E79" s="2">
        <v>1309.79</v>
      </c>
      <c r="F79" s="16">
        <f>'[5]ГУК 2019'!$FC$68*12*E2</f>
        <v>1309.7915999999998</v>
      </c>
    </row>
    <row r="80" spans="1:4" ht="15.75">
      <c r="A80" s="7"/>
      <c r="B80" s="1" t="s">
        <v>106</v>
      </c>
      <c r="C80" s="1" t="s">
        <v>66</v>
      </c>
      <c r="D80" s="1" t="s">
        <v>19</v>
      </c>
    </row>
    <row r="81" spans="1:4" ht="15.75">
      <c r="A81" s="7"/>
      <c r="B81" s="1" t="s">
        <v>63</v>
      </c>
      <c r="C81" s="1" t="s">
        <v>66</v>
      </c>
      <c r="D81" s="1" t="s">
        <v>10</v>
      </c>
    </row>
    <row r="82" spans="1:4" ht="15.75">
      <c r="A82" s="7"/>
      <c r="B82" s="1" t="s">
        <v>107</v>
      </c>
      <c r="C82" s="1" t="s">
        <v>72</v>
      </c>
      <c r="D82" s="15">
        <f>E79/E2</f>
        <v>0.4679994283059992</v>
      </c>
    </row>
    <row r="83" spans="1:6" ht="31.5">
      <c r="A83" s="7"/>
      <c r="B83" s="1" t="s">
        <v>105</v>
      </c>
      <c r="C83" s="1" t="s">
        <v>66</v>
      </c>
      <c r="D83" s="1" t="s">
        <v>367</v>
      </c>
      <c r="E83" s="2">
        <v>2250.15</v>
      </c>
      <c r="F83" s="16">
        <f>'[5]ГУК 2019'!$FC$67*12*E2</f>
        <v>2250.1548</v>
      </c>
    </row>
    <row r="84" spans="1:4" ht="15.75">
      <c r="A84" s="7"/>
      <c r="B84" s="1" t="s">
        <v>106</v>
      </c>
      <c r="C84" s="1" t="s">
        <v>66</v>
      </c>
      <c r="D84" s="1" t="s">
        <v>15</v>
      </c>
    </row>
    <row r="85" spans="1:4" ht="15.75">
      <c r="A85" s="7"/>
      <c r="B85" s="1" t="s">
        <v>63</v>
      </c>
      <c r="C85" s="1" t="s">
        <v>66</v>
      </c>
      <c r="D85" s="1" t="s">
        <v>10</v>
      </c>
    </row>
    <row r="86" spans="1:4" ht="15.75">
      <c r="A86" s="7"/>
      <c r="B86" s="1" t="s">
        <v>107</v>
      </c>
      <c r="C86" s="1" t="s">
        <v>72</v>
      </c>
      <c r="D86" s="15">
        <f>E83/E2</f>
        <v>0.8039982849179977</v>
      </c>
    </row>
    <row r="87" spans="1:5" ht="31.5">
      <c r="A87" s="7"/>
      <c r="B87" s="1" t="s">
        <v>105</v>
      </c>
      <c r="C87" s="1" t="s">
        <v>66</v>
      </c>
      <c r="D87" s="15" t="s">
        <v>368</v>
      </c>
      <c r="E87" s="2">
        <v>2585.65</v>
      </c>
    </row>
    <row r="88" spans="1:4" ht="15.75">
      <c r="A88" s="7"/>
      <c r="B88" s="1" t="s">
        <v>106</v>
      </c>
      <c r="C88" s="1" t="s">
        <v>66</v>
      </c>
      <c r="D88" s="15" t="s">
        <v>24</v>
      </c>
    </row>
    <row r="89" spans="1:4" ht="15.75">
      <c r="A89" s="7"/>
      <c r="B89" s="1" t="s">
        <v>63</v>
      </c>
      <c r="C89" s="1" t="s">
        <v>66</v>
      </c>
      <c r="D89" s="15" t="s">
        <v>10</v>
      </c>
    </row>
    <row r="90" spans="1:4" ht="15.75">
      <c r="A90" s="7"/>
      <c r="B90" s="1" t="s">
        <v>107</v>
      </c>
      <c r="C90" s="1" t="s">
        <v>72</v>
      </c>
      <c r="D90" s="15">
        <f>E87/E2</f>
        <v>0.9238753707078288</v>
      </c>
    </row>
    <row r="91" spans="1:5" ht="31.5">
      <c r="A91" s="7"/>
      <c r="B91" s="1" t="s">
        <v>105</v>
      </c>
      <c r="C91" s="1" t="s">
        <v>66</v>
      </c>
      <c r="D91" s="1" t="s">
        <v>380</v>
      </c>
      <c r="E91" s="2">
        <f>'[2]гук(2016)'!$FC$71*12*E2</f>
        <v>13971.1104</v>
      </c>
    </row>
    <row r="92" spans="1:4" ht="15.75">
      <c r="A92" s="7"/>
      <c r="B92" s="1" t="s">
        <v>106</v>
      </c>
      <c r="C92" s="1" t="s">
        <v>66</v>
      </c>
      <c r="D92" s="1" t="s">
        <v>146</v>
      </c>
    </row>
    <row r="93" spans="1:4" ht="15.75">
      <c r="A93" s="7"/>
      <c r="B93" s="1" t="s">
        <v>63</v>
      </c>
      <c r="C93" s="1" t="s">
        <v>66</v>
      </c>
      <c r="D93" s="1" t="s">
        <v>10</v>
      </c>
    </row>
    <row r="94" spans="1:4" ht="15.75">
      <c r="A94" s="7"/>
      <c r="B94" s="1" t="s">
        <v>107</v>
      </c>
      <c r="C94" s="1" t="s">
        <v>72</v>
      </c>
      <c r="D94" s="15">
        <f>E91/E2</f>
        <v>4.992</v>
      </c>
    </row>
    <row r="95" spans="1:4" ht="31.5">
      <c r="A95" s="7"/>
      <c r="B95" s="4" t="s">
        <v>103</v>
      </c>
      <c r="C95" s="4" t="s">
        <v>66</v>
      </c>
      <c r="D95" s="4" t="s">
        <v>369</v>
      </c>
    </row>
    <row r="96" spans="1:4" ht="15.75">
      <c r="A96" s="7"/>
      <c r="B96" s="1" t="s">
        <v>104</v>
      </c>
      <c r="C96" s="1" t="s">
        <v>72</v>
      </c>
      <c r="D96" s="8">
        <f>E97+E105+E109+E113+E101</f>
        <v>87055.49079999999</v>
      </c>
    </row>
    <row r="97" spans="1:8" ht="31.5">
      <c r="A97" s="7"/>
      <c r="B97" s="1" t="s">
        <v>105</v>
      </c>
      <c r="C97" s="1" t="s">
        <v>66</v>
      </c>
      <c r="D97" s="1" t="s">
        <v>370</v>
      </c>
      <c r="E97" s="2">
        <f>G97</f>
        <v>82516.87079999999</v>
      </c>
      <c r="F97" s="16">
        <v>1</v>
      </c>
      <c r="G97" s="16">
        <f>'[5]ГУК 2019'!$FC$81*12*E2</f>
        <v>82516.87079999999</v>
      </c>
      <c r="H97" s="2">
        <v>44656.92</v>
      </c>
    </row>
    <row r="98" spans="1:4" ht="15.75">
      <c r="A98" s="7"/>
      <c r="B98" s="1" t="s">
        <v>106</v>
      </c>
      <c r="C98" s="1" t="s">
        <v>66</v>
      </c>
      <c r="D98" s="1" t="s">
        <v>9</v>
      </c>
    </row>
    <row r="99" spans="1:4" ht="15.75">
      <c r="A99" s="7"/>
      <c r="B99" s="1" t="s">
        <v>63</v>
      </c>
      <c r="C99" s="1" t="s">
        <v>66</v>
      </c>
      <c r="D99" s="1" t="s">
        <v>20</v>
      </c>
    </row>
    <row r="100" spans="1:4" ht="15.75">
      <c r="A100" s="7"/>
      <c r="B100" s="1" t="s">
        <v>107</v>
      </c>
      <c r="C100" s="1" t="s">
        <v>72</v>
      </c>
      <c r="D100" s="8">
        <f>E97/F97</f>
        <v>82516.87079999999</v>
      </c>
    </row>
    <row r="101" spans="1:6" ht="31.5">
      <c r="A101" s="7"/>
      <c r="B101" s="1" t="s">
        <v>105</v>
      </c>
      <c r="C101" s="1" t="s">
        <v>66</v>
      </c>
      <c r="D101" s="8" t="s">
        <v>377</v>
      </c>
      <c r="E101" s="2">
        <v>3311</v>
      </c>
      <c r="F101" s="16">
        <v>1</v>
      </c>
    </row>
    <row r="102" spans="1:4" ht="15.75">
      <c r="A102" s="7"/>
      <c r="B102" s="1" t="s">
        <v>106</v>
      </c>
      <c r="C102" s="1" t="s">
        <v>66</v>
      </c>
      <c r="D102" s="8" t="s">
        <v>146</v>
      </c>
    </row>
    <row r="103" spans="1:4" ht="15.75">
      <c r="A103" s="7"/>
      <c r="B103" s="1" t="s">
        <v>63</v>
      </c>
      <c r="C103" s="1" t="s">
        <v>66</v>
      </c>
      <c r="D103" s="8" t="s">
        <v>378</v>
      </c>
    </row>
    <row r="104" spans="1:4" ht="15.75">
      <c r="A104" s="7"/>
      <c r="B104" s="1" t="s">
        <v>107</v>
      </c>
      <c r="C104" s="1" t="s">
        <v>72</v>
      </c>
      <c r="D104" s="8">
        <f>E101/F101</f>
        <v>3311</v>
      </c>
    </row>
    <row r="105" spans="1:5" ht="31.5">
      <c r="A105" s="7"/>
      <c r="B105" s="1" t="s">
        <v>105</v>
      </c>
      <c r="C105" s="1" t="s">
        <v>66</v>
      </c>
      <c r="D105" s="1" t="s">
        <v>371</v>
      </c>
      <c r="E105" s="2">
        <v>235.09</v>
      </c>
    </row>
    <row r="106" spans="1:4" ht="15.75">
      <c r="A106" s="7"/>
      <c r="B106" s="1" t="s">
        <v>106</v>
      </c>
      <c r="C106" s="1" t="s">
        <v>66</v>
      </c>
      <c r="D106" s="1" t="s">
        <v>19</v>
      </c>
    </row>
    <row r="107" spans="1:4" ht="15.75">
      <c r="A107" s="7"/>
      <c r="B107" s="1" t="s">
        <v>63</v>
      </c>
      <c r="C107" s="1" t="s">
        <v>66</v>
      </c>
      <c r="D107" s="1" t="s">
        <v>10</v>
      </c>
    </row>
    <row r="108" spans="1:4" ht="15.75">
      <c r="A108" s="7"/>
      <c r="B108" s="1" t="s">
        <v>107</v>
      </c>
      <c r="C108" s="1" t="s">
        <v>72</v>
      </c>
      <c r="D108" s="15">
        <f>E105/E2</f>
        <v>0.08399971415299962</v>
      </c>
    </row>
    <row r="109" spans="1:5" ht="31.5">
      <c r="A109" s="7"/>
      <c r="B109" s="1" t="s">
        <v>105</v>
      </c>
      <c r="C109" s="1" t="s">
        <v>66</v>
      </c>
      <c r="D109" s="1" t="s">
        <v>372</v>
      </c>
      <c r="E109" s="2">
        <v>640.34</v>
      </c>
    </row>
    <row r="110" spans="1:4" ht="15.75">
      <c r="A110" s="7"/>
      <c r="B110" s="1" t="s">
        <v>106</v>
      </c>
      <c r="C110" s="1" t="s">
        <v>66</v>
      </c>
      <c r="D110" s="1" t="s">
        <v>15</v>
      </c>
    </row>
    <row r="111" spans="1:4" ht="15.75">
      <c r="A111" s="7"/>
      <c r="B111" s="1" t="s">
        <v>63</v>
      </c>
      <c r="C111" s="1" t="s">
        <v>66</v>
      </c>
      <c r="D111" s="1" t="s">
        <v>10</v>
      </c>
    </row>
    <row r="112" spans="1:4" ht="15.75">
      <c r="A112" s="7"/>
      <c r="B112" s="1" t="s">
        <v>107</v>
      </c>
      <c r="C112" s="1" t="s">
        <v>72</v>
      </c>
      <c r="D112" s="15">
        <f>E109/E2</f>
        <v>0.22879908528959877</v>
      </c>
    </row>
    <row r="113" spans="1:5" ht="31.5">
      <c r="A113" s="7"/>
      <c r="B113" s="1" t="s">
        <v>105</v>
      </c>
      <c r="C113" s="1" t="s">
        <v>66</v>
      </c>
      <c r="D113" s="1" t="s">
        <v>373</v>
      </c>
      <c r="E113" s="2">
        <v>352.19</v>
      </c>
    </row>
    <row r="114" spans="1:4" ht="15.75">
      <c r="A114" s="7"/>
      <c r="B114" s="1" t="s">
        <v>106</v>
      </c>
      <c r="C114" s="1" t="s">
        <v>66</v>
      </c>
      <c r="D114" s="1" t="s">
        <v>15</v>
      </c>
    </row>
    <row r="115" spans="1:4" ht="15.75">
      <c r="A115" s="7"/>
      <c r="B115" s="1" t="s">
        <v>63</v>
      </c>
      <c r="C115" s="1" t="s">
        <v>66</v>
      </c>
      <c r="D115" s="1" t="s">
        <v>10</v>
      </c>
    </row>
    <row r="116" spans="1:4" ht="15.75">
      <c r="A116" s="7"/>
      <c r="B116" s="1" t="s">
        <v>107</v>
      </c>
      <c r="C116" s="1" t="s">
        <v>72</v>
      </c>
      <c r="D116" s="15">
        <f>E113/E2</f>
        <v>0.1258405688355308</v>
      </c>
    </row>
    <row r="117" spans="1:22" s="6" customFormat="1" ht="15.75">
      <c r="A117" s="17" t="s">
        <v>134</v>
      </c>
      <c r="B117" s="4" t="s">
        <v>103</v>
      </c>
      <c r="C117" s="4" t="s">
        <v>66</v>
      </c>
      <c r="D117" s="4" t="s">
        <v>375</v>
      </c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135</v>
      </c>
      <c r="B118" s="1" t="s">
        <v>104</v>
      </c>
      <c r="C118" s="1" t="s">
        <v>72</v>
      </c>
      <c r="D118" s="8">
        <f>E117</f>
        <v>0</v>
      </c>
    </row>
    <row r="119" spans="1:4" ht="31.5">
      <c r="A119" s="7" t="s">
        <v>136</v>
      </c>
      <c r="B119" s="1" t="s">
        <v>105</v>
      </c>
      <c r="C119" s="1" t="s">
        <v>66</v>
      </c>
      <c r="D119" s="1" t="s">
        <v>375</v>
      </c>
    </row>
    <row r="120" spans="1:4" ht="15.75">
      <c r="A120" s="7" t="s">
        <v>137</v>
      </c>
      <c r="B120" s="1" t="s">
        <v>106</v>
      </c>
      <c r="C120" s="1" t="s">
        <v>66</v>
      </c>
      <c r="D120" s="1" t="s">
        <v>24</v>
      </c>
    </row>
    <row r="121" spans="1:4" ht="15.75">
      <c r="A121" s="7" t="s">
        <v>138</v>
      </c>
      <c r="B121" s="1" t="s">
        <v>63</v>
      </c>
      <c r="C121" s="1" t="s">
        <v>66</v>
      </c>
      <c r="D121" s="1" t="s">
        <v>10</v>
      </c>
    </row>
    <row r="122" spans="1:4" ht="15.75">
      <c r="A122" s="7" t="s">
        <v>139</v>
      </c>
      <c r="B122" s="1" t="s">
        <v>107</v>
      </c>
      <c r="C122" s="1" t="s">
        <v>72</v>
      </c>
      <c r="D122" s="21">
        <f>E117/E2</f>
        <v>0</v>
      </c>
    </row>
    <row r="123" spans="1:22" s="6" customFormat="1" ht="15.75">
      <c r="A123" s="17" t="s">
        <v>140</v>
      </c>
      <c r="B123" s="4" t="s">
        <v>103</v>
      </c>
      <c r="C123" s="4" t="s">
        <v>66</v>
      </c>
      <c r="D123" s="4" t="s">
        <v>21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141</v>
      </c>
      <c r="B124" s="1" t="s">
        <v>104</v>
      </c>
      <c r="C124" s="1" t="s">
        <v>72</v>
      </c>
      <c r="D124" s="8">
        <f>E124</f>
        <v>41154.32</v>
      </c>
      <c r="E124" s="2">
        <v>41154.32</v>
      </c>
    </row>
    <row r="125" spans="1:4" ht="31.5">
      <c r="A125" s="7" t="s">
        <v>142</v>
      </c>
      <c r="B125" s="1" t="s">
        <v>105</v>
      </c>
      <c r="C125" s="1" t="s">
        <v>66</v>
      </c>
      <c r="D125" s="1" t="s">
        <v>5</v>
      </c>
    </row>
    <row r="126" spans="1:4" ht="15.75">
      <c r="A126" s="7" t="s">
        <v>143</v>
      </c>
      <c r="B126" s="1" t="s">
        <v>106</v>
      </c>
      <c r="C126" s="1" t="s">
        <v>66</v>
      </c>
      <c r="D126" s="1" t="s">
        <v>18</v>
      </c>
    </row>
    <row r="127" spans="1:4" ht="15.75">
      <c r="A127" s="7" t="s">
        <v>144</v>
      </c>
      <c r="B127" s="1" t="s">
        <v>63</v>
      </c>
      <c r="C127" s="1" t="s">
        <v>66</v>
      </c>
      <c r="D127" s="1" t="s">
        <v>10</v>
      </c>
    </row>
    <row r="128" spans="1:4" ht="15.75">
      <c r="A128" s="7" t="s">
        <v>145</v>
      </c>
      <c r="B128" s="1" t="s">
        <v>107</v>
      </c>
      <c r="C128" s="1" t="s">
        <v>72</v>
      </c>
      <c r="D128" s="15">
        <f>E124/E2</f>
        <v>14.704798656519099</v>
      </c>
    </row>
    <row r="129" spans="1:22" s="6" customFormat="1" ht="31.5">
      <c r="A129" s="17" t="s">
        <v>147</v>
      </c>
      <c r="B129" s="4" t="s">
        <v>103</v>
      </c>
      <c r="C129" s="4" t="s">
        <v>66</v>
      </c>
      <c r="D129" s="4" t="s">
        <v>53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148</v>
      </c>
      <c r="B130" s="1" t="s">
        <v>104</v>
      </c>
      <c r="C130" s="1" t="s">
        <v>72</v>
      </c>
      <c r="D130" s="20">
        <f>E131</f>
        <v>6612.096672000001</v>
      </c>
    </row>
    <row r="131" spans="1:7" ht="31.5">
      <c r="A131" s="7" t="s">
        <v>149</v>
      </c>
      <c r="B131" s="1" t="s">
        <v>105</v>
      </c>
      <c r="C131" s="1" t="s">
        <v>66</v>
      </c>
      <c r="D131" s="1" t="s">
        <v>53</v>
      </c>
      <c r="E131" s="2">
        <f>F131</f>
        <v>6612.096672000001</v>
      </c>
      <c r="F131" s="16">
        <f>'[5]ГУК 2019'!$FC$37*12*E2</f>
        <v>6612.096672000001</v>
      </c>
      <c r="G131" s="2">
        <v>5821.97</v>
      </c>
    </row>
    <row r="132" spans="1:4" ht="15.75">
      <c r="A132" s="7" t="s">
        <v>150</v>
      </c>
      <c r="B132" s="1" t="s">
        <v>106</v>
      </c>
      <c r="C132" s="1" t="s">
        <v>66</v>
      </c>
      <c r="D132" s="1" t="s">
        <v>146</v>
      </c>
    </row>
    <row r="133" spans="1:4" ht="15.75">
      <c r="A133" s="7" t="s">
        <v>151</v>
      </c>
      <c r="B133" s="1" t="s">
        <v>63</v>
      </c>
      <c r="C133" s="1" t="s">
        <v>66</v>
      </c>
      <c r="D133" s="1" t="s">
        <v>10</v>
      </c>
    </row>
    <row r="134" spans="1:4" ht="15.75">
      <c r="A134" s="7" t="s">
        <v>152</v>
      </c>
      <c r="B134" s="1" t="s">
        <v>107</v>
      </c>
      <c r="C134" s="1" t="s">
        <v>72</v>
      </c>
      <c r="D134" s="15">
        <f>E131/E2</f>
        <v>2.36256</v>
      </c>
    </row>
    <row r="135" spans="1:22" s="6" customFormat="1" ht="31.5">
      <c r="A135" s="17" t="s">
        <v>154</v>
      </c>
      <c r="B135" s="4" t="s">
        <v>103</v>
      </c>
      <c r="C135" s="4" t="s">
        <v>66</v>
      </c>
      <c r="D135" s="4" t="s">
        <v>54</v>
      </c>
      <c r="E135" s="2">
        <f>4317.7+775.87</f>
        <v>5093.57</v>
      </c>
      <c r="F135" s="5" t="s">
        <v>325</v>
      </c>
      <c r="G135" s="5">
        <f>('[5]ГУК 2019'!$FC$73+'[5]ГУК 2019'!$FC$75)*12*E2</f>
        <v>2856.5547263999993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155</v>
      </c>
      <c r="B136" s="1" t="s">
        <v>104</v>
      </c>
      <c r="C136" s="1" t="s">
        <v>72</v>
      </c>
      <c r="D136" s="1">
        <f>E135</f>
        <v>5093.57</v>
      </c>
      <c r="F136" s="16">
        <v>48</v>
      </c>
    </row>
    <row r="137" spans="1:4" ht="31.5">
      <c r="A137" s="7" t="s">
        <v>156</v>
      </c>
      <c r="B137" s="1" t="s">
        <v>105</v>
      </c>
      <c r="C137" s="1" t="s">
        <v>66</v>
      </c>
      <c r="D137" s="1" t="s">
        <v>54</v>
      </c>
    </row>
    <row r="138" spans="1:4" ht="15.75">
      <c r="A138" s="7" t="s">
        <v>157</v>
      </c>
      <c r="B138" s="1" t="s">
        <v>106</v>
      </c>
      <c r="C138" s="1" t="s">
        <v>66</v>
      </c>
      <c r="D138" s="1" t="s">
        <v>153</v>
      </c>
    </row>
    <row r="139" spans="1:4" ht="15.75">
      <c r="A139" s="7" t="s">
        <v>158</v>
      </c>
      <c r="B139" s="1" t="s">
        <v>63</v>
      </c>
      <c r="C139" s="1" t="s">
        <v>66</v>
      </c>
      <c r="D139" s="1" t="s">
        <v>20</v>
      </c>
    </row>
    <row r="140" spans="1:4" ht="15.75">
      <c r="A140" s="7" t="s">
        <v>159</v>
      </c>
      <c r="B140" s="1" t="s">
        <v>107</v>
      </c>
      <c r="C140" s="1" t="s">
        <v>72</v>
      </c>
      <c r="D140" s="15">
        <f>E135/F136</f>
        <v>106.11604166666666</v>
      </c>
    </row>
    <row r="141" spans="1:22" s="6" customFormat="1" ht="47.25">
      <c r="A141" s="17" t="s">
        <v>161</v>
      </c>
      <c r="B141" s="4" t="s">
        <v>103</v>
      </c>
      <c r="C141" s="4" t="s">
        <v>66</v>
      </c>
      <c r="D141" s="4" t="s">
        <v>23</v>
      </c>
      <c r="E141" s="2"/>
      <c r="F141" s="1" t="s">
        <v>326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162</v>
      </c>
      <c r="B142" s="1" t="s">
        <v>104</v>
      </c>
      <c r="C142" s="1" t="s">
        <v>72</v>
      </c>
      <c r="D142" s="1">
        <f>E143+E147</f>
        <v>567.05</v>
      </c>
      <c r="F142" s="1">
        <v>155.2</v>
      </c>
    </row>
    <row r="143" spans="1:6" ht="31.5">
      <c r="A143" s="7" t="s">
        <v>163</v>
      </c>
      <c r="B143" s="1" t="s">
        <v>105</v>
      </c>
      <c r="C143" s="1" t="s">
        <v>66</v>
      </c>
      <c r="D143" s="1" t="s">
        <v>7</v>
      </c>
      <c r="E143" s="2">
        <v>480</v>
      </c>
      <c r="F143" s="18" t="s">
        <v>359</v>
      </c>
    </row>
    <row r="144" spans="1:6" ht="15.75">
      <c r="A144" s="7" t="s">
        <v>164</v>
      </c>
      <c r="B144" s="1" t="s">
        <v>106</v>
      </c>
      <c r="C144" s="1" t="s">
        <v>66</v>
      </c>
      <c r="D144" s="1" t="s">
        <v>24</v>
      </c>
      <c r="F144" s="18"/>
    </row>
    <row r="145" spans="1:4" ht="15.75">
      <c r="A145" s="7" t="s">
        <v>165</v>
      </c>
      <c r="B145" s="1" t="s">
        <v>63</v>
      </c>
      <c r="C145" s="1" t="s">
        <v>66</v>
      </c>
      <c r="D145" s="1" t="s">
        <v>160</v>
      </c>
    </row>
    <row r="146" spans="1:6" ht="31.5">
      <c r="A146" s="7" t="s">
        <v>166</v>
      </c>
      <c r="B146" s="1" t="s">
        <v>107</v>
      </c>
      <c r="C146" s="1" t="s">
        <v>72</v>
      </c>
      <c r="D146" s="15">
        <f>E143/F142</f>
        <v>3.0927835051546393</v>
      </c>
      <c r="F146" s="1" t="s">
        <v>326</v>
      </c>
    </row>
    <row r="147" spans="1:6" ht="31.5">
      <c r="A147" s="7" t="s">
        <v>167</v>
      </c>
      <c r="B147" s="1" t="s">
        <v>105</v>
      </c>
      <c r="C147" s="1" t="s">
        <v>66</v>
      </c>
      <c r="D147" s="1" t="s">
        <v>6</v>
      </c>
      <c r="E147" s="2">
        <v>87.05</v>
      </c>
      <c r="F147" s="1">
        <f>F142</f>
        <v>155.2</v>
      </c>
    </row>
    <row r="148" spans="1:4" ht="15.75">
      <c r="A148" s="7" t="s">
        <v>168</v>
      </c>
      <c r="B148" s="1" t="s">
        <v>106</v>
      </c>
      <c r="C148" s="1" t="s">
        <v>66</v>
      </c>
      <c r="D148" s="1" t="s">
        <v>25</v>
      </c>
    </row>
    <row r="149" spans="1:4" ht="15.75">
      <c r="A149" s="7" t="s">
        <v>169</v>
      </c>
      <c r="B149" s="1" t="s">
        <v>63</v>
      </c>
      <c r="C149" s="1" t="s">
        <v>66</v>
      </c>
      <c r="D149" s="1" t="s">
        <v>160</v>
      </c>
    </row>
    <row r="150" spans="1:4" ht="15.75">
      <c r="A150" s="7" t="s">
        <v>170</v>
      </c>
      <c r="B150" s="1" t="s">
        <v>107</v>
      </c>
      <c r="C150" s="1" t="s">
        <v>72</v>
      </c>
      <c r="D150" s="15">
        <f>E147/F147</f>
        <v>0.560889175257732</v>
      </c>
    </row>
    <row r="151" spans="1:22" s="6" customFormat="1" ht="63">
      <c r="A151" s="17" t="s">
        <v>171</v>
      </c>
      <c r="B151" s="4" t="s">
        <v>103</v>
      </c>
      <c r="C151" s="4" t="s">
        <v>66</v>
      </c>
      <c r="D151" s="4" t="s">
        <v>26</v>
      </c>
      <c r="E151" s="2"/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172</v>
      </c>
      <c r="B152" s="1" t="s">
        <v>104</v>
      </c>
      <c r="C152" s="1" t="s">
        <v>72</v>
      </c>
      <c r="D152" s="8">
        <f>E153+E157+E165+E169+E173+E177+E181+E185+E189+E193+E197+E201+E205+E206+E161</f>
        <v>102799.2708</v>
      </c>
    </row>
    <row r="153" spans="1:7" ht="31.5">
      <c r="A153" s="7" t="s">
        <v>173</v>
      </c>
      <c r="B153" s="1" t="s">
        <v>105</v>
      </c>
      <c r="C153" s="1" t="s">
        <v>66</v>
      </c>
      <c r="D153" s="1" t="s">
        <v>27</v>
      </c>
      <c r="E153" s="2">
        <f>F153</f>
        <v>1544.8824</v>
      </c>
      <c r="F153" s="16">
        <f>('[5]ГУК 2019'!$FC$53+'[5]ГУК 2019'!$FC$60)*12*E2</f>
        <v>1544.8824</v>
      </c>
      <c r="G153" s="2">
        <v>1075.25</v>
      </c>
    </row>
    <row r="154" spans="1:4" ht="15.75">
      <c r="A154" s="7" t="s">
        <v>174</v>
      </c>
      <c r="B154" s="1" t="s">
        <v>106</v>
      </c>
      <c r="C154" s="1" t="s">
        <v>66</v>
      </c>
      <c r="D154" s="1" t="s">
        <v>22</v>
      </c>
    </row>
    <row r="155" spans="1:4" ht="15.75">
      <c r="A155" s="7" t="s">
        <v>175</v>
      </c>
      <c r="B155" s="1" t="s">
        <v>63</v>
      </c>
      <c r="C155" s="1" t="s">
        <v>66</v>
      </c>
      <c r="D155" s="1" t="s">
        <v>10</v>
      </c>
    </row>
    <row r="156" spans="1:4" ht="15.75">
      <c r="A156" s="7" t="s">
        <v>176</v>
      </c>
      <c r="B156" s="1" t="s">
        <v>107</v>
      </c>
      <c r="C156" s="1" t="s">
        <v>72</v>
      </c>
      <c r="D156" s="15">
        <f>E153/E2</f>
        <v>0.552</v>
      </c>
    </row>
    <row r="157" spans="1:7" ht="31.5">
      <c r="A157" s="7" t="s">
        <v>177</v>
      </c>
      <c r="B157" s="1" t="s">
        <v>105</v>
      </c>
      <c r="C157" s="1" t="s">
        <v>66</v>
      </c>
      <c r="D157" s="1" t="s">
        <v>28</v>
      </c>
      <c r="E157" s="2">
        <f>F157</f>
        <v>5339.919599999999</v>
      </c>
      <c r="F157" s="16">
        <f>'[5]ГУК 2019'!$FC$46*12*E2</f>
        <v>5339.919599999999</v>
      </c>
      <c r="G157" s="2">
        <v>4004.94</v>
      </c>
    </row>
    <row r="158" spans="1:4" ht="15.75">
      <c r="A158" s="7" t="s">
        <v>178</v>
      </c>
      <c r="B158" s="1" t="s">
        <v>106</v>
      </c>
      <c r="C158" s="1" t="s">
        <v>66</v>
      </c>
      <c r="D158" s="1" t="s">
        <v>29</v>
      </c>
    </row>
    <row r="159" spans="1:4" ht="15.75">
      <c r="A159" s="7" t="s">
        <v>179</v>
      </c>
      <c r="B159" s="1" t="s">
        <v>63</v>
      </c>
      <c r="C159" s="1" t="s">
        <v>66</v>
      </c>
      <c r="D159" s="1" t="s">
        <v>10</v>
      </c>
    </row>
    <row r="160" spans="1:4" ht="15.75">
      <c r="A160" s="7" t="s">
        <v>180</v>
      </c>
      <c r="B160" s="1" t="s">
        <v>107</v>
      </c>
      <c r="C160" s="1" t="s">
        <v>72</v>
      </c>
      <c r="D160" s="15">
        <f>E157/E2</f>
        <v>1.908</v>
      </c>
    </row>
    <row r="161" spans="1:6" ht="31.5">
      <c r="A161" s="7"/>
      <c r="B161" s="1" t="s">
        <v>105</v>
      </c>
      <c r="C161" s="1" t="s">
        <v>66</v>
      </c>
      <c r="D161" s="15" t="s">
        <v>379</v>
      </c>
      <c r="E161" s="2">
        <v>2038.7</v>
      </c>
      <c r="F161" s="16">
        <f>'[5]ГУК 2019'!$FC$50*12*E2</f>
        <v>1376.9604</v>
      </c>
    </row>
    <row r="162" spans="1:4" ht="15.75">
      <c r="A162" s="7"/>
      <c r="B162" s="1" t="s">
        <v>106</v>
      </c>
      <c r="C162" s="1" t="s">
        <v>66</v>
      </c>
      <c r="D162" s="15" t="s">
        <v>24</v>
      </c>
    </row>
    <row r="163" spans="1:4" ht="15.75">
      <c r="A163" s="7"/>
      <c r="B163" s="1" t="s">
        <v>63</v>
      </c>
      <c r="C163" s="1" t="s">
        <v>66</v>
      </c>
      <c r="D163" s="15" t="s">
        <v>10</v>
      </c>
    </row>
    <row r="164" spans="1:4" ht="15.75">
      <c r="A164" s="7"/>
      <c r="B164" s="1" t="s">
        <v>107</v>
      </c>
      <c r="C164" s="1" t="s">
        <v>72</v>
      </c>
      <c r="D164" s="15">
        <f>E161/E2</f>
        <v>0.7284453496266124</v>
      </c>
    </row>
    <row r="165" spans="1:7" ht="31.5">
      <c r="A165" s="7" t="s">
        <v>181</v>
      </c>
      <c r="B165" s="1" t="s">
        <v>105</v>
      </c>
      <c r="C165" s="1" t="s">
        <v>66</v>
      </c>
      <c r="D165" s="1" t="s">
        <v>3</v>
      </c>
      <c r="E165" s="2">
        <f>F165</f>
        <v>2283.7392</v>
      </c>
      <c r="F165" s="16">
        <f>('[5]ГУК 2019'!$FC$52+'[5]ГУК 2019'!$FC$58)*12*E2</f>
        <v>2283.7392</v>
      </c>
      <c r="G165" s="2">
        <v>1921.87</v>
      </c>
    </row>
    <row r="166" spans="1:4" ht="15.75">
      <c r="A166" s="7" t="s">
        <v>182</v>
      </c>
      <c r="B166" s="1" t="s">
        <v>106</v>
      </c>
      <c r="C166" s="1" t="s">
        <v>66</v>
      </c>
      <c r="D166" s="1" t="s">
        <v>30</v>
      </c>
    </row>
    <row r="167" spans="1:4" ht="15.75">
      <c r="A167" s="7" t="s">
        <v>183</v>
      </c>
      <c r="B167" s="1" t="s">
        <v>63</v>
      </c>
      <c r="C167" s="1" t="s">
        <v>66</v>
      </c>
      <c r="D167" s="1" t="s">
        <v>10</v>
      </c>
    </row>
    <row r="168" spans="1:4" ht="15.75">
      <c r="A168" s="7" t="s">
        <v>184</v>
      </c>
      <c r="B168" s="1" t="s">
        <v>107</v>
      </c>
      <c r="C168" s="1" t="s">
        <v>72</v>
      </c>
      <c r="D168" s="15">
        <f>E165/E2</f>
        <v>0.8160000000000001</v>
      </c>
    </row>
    <row r="169" spans="1:6" ht="31.5">
      <c r="A169" s="7" t="s">
        <v>185</v>
      </c>
      <c r="B169" s="1" t="s">
        <v>105</v>
      </c>
      <c r="C169" s="1" t="s">
        <v>66</v>
      </c>
      <c r="D169" s="1" t="s">
        <v>2</v>
      </c>
      <c r="E169" s="2">
        <v>29273.09</v>
      </c>
      <c r="F169" s="16">
        <f>('[5]ГУК 2019'!$FC$48+'[5]ГУК 2019'!$FC$56)*12*E2</f>
        <v>24147.1836</v>
      </c>
    </row>
    <row r="170" spans="1:4" ht="15.75">
      <c r="A170" s="7" t="s">
        <v>186</v>
      </c>
      <c r="B170" s="1" t="s">
        <v>106</v>
      </c>
      <c r="C170" s="1" t="s">
        <v>66</v>
      </c>
      <c r="D170" s="1" t="s">
        <v>31</v>
      </c>
    </row>
    <row r="171" spans="1:4" ht="15.75">
      <c r="A171" s="7" t="s">
        <v>187</v>
      </c>
      <c r="B171" s="1" t="s">
        <v>63</v>
      </c>
      <c r="C171" s="1" t="s">
        <v>66</v>
      </c>
      <c r="D171" s="1" t="s">
        <v>10</v>
      </c>
    </row>
    <row r="172" spans="1:4" ht="15.75">
      <c r="A172" s="7" t="s">
        <v>188</v>
      </c>
      <c r="B172" s="1" t="s">
        <v>107</v>
      </c>
      <c r="C172" s="1" t="s">
        <v>72</v>
      </c>
      <c r="D172" s="15">
        <f>E169/E2</f>
        <v>10.459531210919357</v>
      </c>
    </row>
    <row r="173" spans="1:7" ht="47.25">
      <c r="A173" s="7" t="s">
        <v>189</v>
      </c>
      <c r="B173" s="1" t="s">
        <v>105</v>
      </c>
      <c r="C173" s="1" t="s">
        <v>66</v>
      </c>
      <c r="D173" s="1" t="s">
        <v>32</v>
      </c>
      <c r="E173" s="2">
        <f>F173</f>
        <v>19109.523599999997</v>
      </c>
      <c r="F173" s="16">
        <f>('[5]ГУК 2019'!$FC$47+'[5]ГУК 2019'!$FC$55)*12*E2</f>
        <v>19109.523599999997</v>
      </c>
      <c r="G173" s="2">
        <f>6065.34+11571.51</f>
        <v>17636.85</v>
      </c>
    </row>
    <row r="174" spans="1:4" ht="15.75">
      <c r="A174" s="7" t="s">
        <v>190</v>
      </c>
      <c r="B174" s="1" t="s">
        <v>106</v>
      </c>
      <c r="C174" s="1" t="s">
        <v>66</v>
      </c>
      <c r="D174" s="1" t="s">
        <v>33</v>
      </c>
    </row>
    <row r="175" spans="1:4" ht="15.75">
      <c r="A175" s="7" t="s">
        <v>191</v>
      </c>
      <c r="B175" s="1" t="s">
        <v>63</v>
      </c>
      <c r="C175" s="1" t="s">
        <v>66</v>
      </c>
      <c r="D175" s="1" t="s">
        <v>10</v>
      </c>
    </row>
    <row r="176" spans="1:4" ht="15.75">
      <c r="A176" s="7" t="s">
        <v>192</v>
      </c>
      <c r="B176" s="1" t="s">
        <v>107</v>
      </c>
      <c r="C176" s="1" t="s">
        <v>72</v>
      </c>
      <c r="D176" s="15">
        <f>E173/E2</f>
        <v>6.827999999999999</v>
      </c>
    </row>
    <row r="177" spans="1:7" ht="31.5">
      <c r="A177" s="7" t="s">
        <v>193</v>
      </c>
      <c r="B177" s="1" t="s">
        <v>105</v>
      </c>
      <c r="C177" s="1" t="s">
        <v>66</v>
      </c>
      <c r="D177" s="1" t="s">
        <v>34</v>
      </c>
      <c r="E177" s="2">
        <f>F177</f>
        <v>9537.969599999999</v>
      </c>
      <c r="F177" s="16">
        <f>'[5]ГУК 2019'!$FC$59*12*E2</f>
        <v>9537.969599999999</v>
      </c>
      <c r="G177" s="2">
        <v>4766.186</v>
      </c>
    </row>
    <row r="178" spans="1:4" ht="15.75">
      <c r="A178" s="7" t="s">
        <v>194</v>
      </c>
      <c r="B178" s="1" t="s">
        <v>106</v>
      </c>
      <c r="C178" s="1" t="s">
        <v>66</v>
      </c>
      <c r="D178" s="1" t="s">
        <v>35</v>
      </c>
    </row>
    <row r="179" spans="1:4" ht="15.75">
      <c r="A179" s="7" t="s">
        <v>195</v>
      </c>
      <c r="B179" s="1" t="s">
        <v>63</v>
      </c>
      <c r="C179" s="1" t="s">
        <v>66</v>
      </c>
      <c r="D179" s="1" t="s">
        <v>10</v>
      </c>
    </row>
    <row r="180" spans="1:4" ht="15.75">
      <c r="A180" s="7" t="s">
        <v>196</v>
      </c>
      <c r="B180" s="1" t="s">
        <v>107</v>
      </c>
      <c r="C180" s="1" t="s">
        <v>72</v>
      </c>
      <c r="D180" s="15">
        <f>E177/E2</f>
        <v>3.408</v>
      </c>
    </row>
    <row r="181" spans="1:7" ht="31.5">
      <c r="A181" s="7" t="s">
        <v>197</v>
      </c>
      <c r="B181" s="1" t="s">
        <v>105</v>
      </c>
      <c r="C181" s="1" t="s">
        <v>66</v>
      </c>
      <c r="D181" s="1" t="s">
        <v>36</v>
      </c>
      <c r="E181" s="2">
        <f>F181</f>
        <v>7254.2303999999995</v>
      </c>
      <c r="F181" s="16">
        <f>'[5]ГУК 2019'!$FC$51*12*E2</f>
        <v>7254.2303999999995</v>
      </c>
      <c r="G181" s="2">
        <v>3456.39</v>
      </c>
    </row>
    <row r="182" spans="1:4" ht="15.75">
      <c r="A182" s="7" t="s">
        <v>198</v>
      </c>
      <c r="B182" s="1" t="s">
        <v>106</v>
      </c>
      <c r="C182" s="1" t="s">
        <v>66</v>
      </c>
      <c r="D182" s="1" t="s">
        <v>24</v>
      </c>
    </row>
    <row r="183" spans="1:4" ht="15.75">
      <c r="A183" s="7" t="s">
        <v>199</v>
      </c>
      <c r="B183" s="1" t="s">
        <v>63</v>
      </c>
      <c r="C183" s="1" t="s">
        <v>66</v>
      </c>
      <c r="D183" s="1" t="s">
        <v>10</v>
      </c>
    </row>
    <row r="184" spans="1:4" ht="15.75">
      <c r="A184" s="7" t="s">
        <v>200</v>
      </c>
      <c r="B184" s="1" t="s">
        <v>107</v>
      </c>
      <c r="C184" s="1" t="s">
        <v>72</v>
      </c>
      <c r="D184" s="15">
        <f>E181/E2</f>
        <v>2.592</v>
      </c>
    </row>
    <row r="185" spans="1:7" ht="31.5">
      <c r="A185" s="7" t="s">
        <v>201</v>
      </c>
      <c r="B185" s="1" t="s">
        <v>105</v>
      </c>
      <c r="C185" s="1" t="s">
        <v>66</v>
      </c>
      <c r="D185" s="1" t="s">
        <v>37</v>
      </c>
      <c r="E185" s="2">
        <f>F185</f>
        <v>5306.3351999999995</v>
      </c>
      <c r="F185" s="16">
        <f>'[5]ГУК 2019'!$FC$49*12*E2</f>
        <v>5306.3351999999995</v>
      </c>
      <c r="G185" s="2">
        <v>2524.43</v>
      </c>
    </row>
    <row r="186" spans="1:4" ht="15.75">
      <c r="A186" s="7" t="s">
        <v>202</v>
      </c>
      <c r="B186" s="1" t="s">
        <v>106</v>
      </c>
      <c r="C186" s="1" t="s">
        <v>66</v>
      </c>
      <c r="D186" s="1" t="s">
        <v>31</v>
      </c>
    </row>
    <row r="187" spans="1:4" ht="15.75">
      <c r="A187" s="7" t="s">
        <v>203</v>
      </c>
      <c r="B187" s="1" t="s">
        <v>63</v>
      </c>
      <c r="C187" s="1" t="s">
        <v>66</v>
      </c>
      <c r="D187" s="1" t="s">
        <v>10</v>
      </c>
    </row>
    <row r="188" spans="1:4" ht="15.75">
      <c r="A188" s="7" t="s">
        <v>204</v>
      </c>
      <c r="B188" s="1" t="s">
        <v>107</v>
      </c>
      <c r="C188" s="1" t="s">
        <v>72</v>
      </c>
      <c r="D188" s="15">
        <f>E185/E2</f>
        <v>1.896</v>
      </c>
    </row>
    <row r="189" spans="1:7" ht="31.5">
      <c r="A189" s="7" t="s">
        <v>339</v>
      </c>
      <c r="B189" s="1" t="s">
        <v>105</v>
      </c>
      <c r="C189" s="1" t="s">
        <v>66</v>
      </c>
      <c r="D189" s="1" t="s">
        <v>322</v>
      </c>
      <c r="E189" s="2">
        <f>F189</f>
        <v>1914.3108</v>
      </c>
      <c r="F189" s="16">
        <f>'[5]ГУК 2019'!$FC$57*12*E2</f>
        <v>1914.3108</v>
      </c>
      <c r="G189" s="2">
        <v>955.48</v>
      </c>
    </row>
    <row r="190" spans="1:4" ht="15.75">
      <c r="A190" s="7" t="s">
        <v>340</v>
      </c>
      <c r="B190" s="1" t="s">
        <v>106</v>
      </c>
      <c r="C190" s="1" t="s">
        <v>66</v>
      </c>
      <c r="D190" s="1" t="s">
        <v>35</v>
      </c>
    </row>
    <row r="191" spans="1:4" ht="15.75">
      <c r="A191" s="7" t="s">
        <v>341</v>
      </c>
      <c r="B191" s="1" t="s">
        <v>63</v>
      </c>
      <c r="C191" s="1" t="s">
        <v>66</v>
      </c>
      <c r="D191" s="1" t="s">
        <v>10</v>
      </c>
    </row>
    <row r="192" spans="1:4" ht="15.75">
      <c r="A192" s="7" t="s">
        <v>342</v>
      </c>
      <c r="B192" s="1" t="s">
        <v>107</v>
      </c>
      <c r="C192" s="1" t="s">
        <v>72</v>
      </c>
      <c r="D192" s="15">
        <f>E189/E2</f>
        <v>0.684</v>
      </c>
    </row>
    <row r="193" spans="1:4" ht="31.5">
      <c r="A193" s="7"/>
      <c r="B193" s="1" t="s">
        <v>105</v>
      </c>
      <c r="C193" s="1" t="s">
        <v>66</v>
      </c>
      <c r="D193" s="15" t="s">
        <v>321</v>
      </c>
    </row>
    <row r="194" spans="1:4" ht="15.75">
      <c r="A194" s="7"/>
      <c r="B194" s="1" t="s">
        <v>106</v>
      </c>
      <c r="C194" s="1" t="s">
        <v>66</v>
      </c>
      <c r="D194" s="15" t="s">
        <v>31</v>
      </c>
    </row>
    <row r="195" spans="1:4" ht="15.75">
      <c r="A195" s="7"/>
      <c r="B195" s="1" t="s">
        <v>63</v>
      </c>
      <c r="C195" s="1" t="s">
        <v>66</v>
      </c>
      <c r="D195" s="15" t="s">
        <v>10</v>
      </c>
    </row>
    <row r="196" spans="1:4" ht="15.75">
      <c r="A196" s="7"/>
      <c r="B196" s="1" t="s">
        <v>107</v>
      </c>
      <c r="C196" s="1" t="s">
        <v>72</v>
      </c>
      <c r="D196" s="15">
        <f>E193/E2</f>
        <v>0</v>
      </c>
    </row>
    <row r="197" spans="1:5" ht="31.5">
      <c r="A197" s="7" t="s">
        <v>343</v>
      </c>
      <c r="B197" s="1" t="s">
        <v>105</v>
      </c>
      <c r="C197" s="1" t="s">
        <v>66</v>
      </c>
      <c r="D197" s="15" t="s">
        <v>323</v>
      </c>
      <c r="E197" s="2">
        <v>17353.03</v>
      </c>
    </row>
    <row r="198" spans="1:4" ht="15.75">
      <c r="A198" s="7" t="s">
        <v>344</v>
      </c>
      <c r="B198" s="1" t="s">
        <v>106</v>
      </c>
      <c r="C198" s="1" t="s">
        <v>66</v>
      </c>
      <c r="D198" s="15" t="s">
        <v>24</v>
      </c>
    </row>
    <row r="199" spans="1:4" ht="15.75">
      <c r="A199" s="7" t="s">
        <v>345</v>
      </c>
      <c r="B199" s="1" t="s">
        <v>63</v>
      </c>
      <c r="C199" s="1" t="s">
        <v>66</v>
      </c>
      <c r="D199" s="15" t="s">
        <v>10</v>
      </c>
    </row>
    <row r="200" spans="1:4" ht="15.75">
      <c r="A200" s="7" t="s">
        <v>346</v>
      </c>
      <c r="B200" s="1" t="s">
        <v>107</v>
      </c>
      <c r="C200" s="1" t="s">
        <v>72</v>
      </c>
      <c r="D200" s="15">
        <f>E197/E2</f>
        <v>6.200389466538035</v>
      </c>
    </row>
    <row r="201" spans="1:5" ht="31.5">
      <c r="A201" s="7" t="s">
        <v>347</v>
      </c>
      <c r="B201" s="1" t="s">
        <v>105</v>
      </c>
      <c r="C201" s="1" t="s">
        <v>66</v>
      </c>
      <c r="D201" s="15" t="s">
        <v>320</v>
      </c>
      <c r="E201" s="2">
        <v>1843.54</v>
      </c>
    </row>
    <row r="202" spans="1:4" ht="15.75">
      <c r="A202" s="7" t="s">
        <v>348</v>
      </c>
      <c r="B202" s="1" t="s">
        <v>106</v>
      </c>
      <c r="C202" s="1" t="s">
        <v>66</v>
      </c>
      <c r="D202" s="15" t="s">
        <v>24</v>
      </c>
    </row>
    <row r="203" spans="1:4" ht="15.75">
      <c r="A203" s="7" t="s">
        <v>349</v>
      </c>
      <c r="B203" s="1" t="s">
        <v>63</v>
      </c>
      <c r="C203" s="1" t="s">
        <v>66</v>
      </c>
      <c r="D203" s="15" t="s">
        <v>10</v>
      </c>
    </row>
    <row r="204" spans="1:4" ht="15.75">
      <c r="A204" s="7" t="s">
        <v>350</v>
      </c>
      <c r="B204" s="1" t="s">
        <v>107</v>
      </c>
      <c r="C204" s="1" t="s">
        <v>72</v>
      </c>
      <c r="D204" s="15">
        <f>E201/E2</f>
        <v>0.6587129738807304</v>
      </c>
    </row>
    <row r="205" spans="1:7" ht="31.5">
      <c r="A205" s="7" t="s">
        <v>351</v>
      </c>
      <c r="B205" s="1" t="s">
        <v>105</v>
      </c>
      <c r="C205" s="1" t="s">
        <v>66</v>
      </c>
      <c r="D205" s="1" t="s">
        <v>317</v>
      </c>
      <c r="E205" s="2">
        <v>0</v>
      </c>
      <c r="F205" s="11"/>
      <c r="G205" s="12"/>
    </row>
    <row r="206" spans="1:6" ht="15.75">
      <c r="A206" s="7" t="s">
        <v>352</v>
      </c>
      <c r="B206" s="1" t="s">
        <v>106</v>
      </c>
      <c r="C206" s="1" t="s">
        <v>66</v>
      </c>
      <c r="D206" s="1" t="s">
        <v>24</v>
      </c>
      <c r="F206" s="10"/>
    </row>
    <row r="207" spans="1:4" ht="15.75">
      <c r="A207" s="7" t="s">
        <v>353</v>
      </c>
      <c r="B207" s="1" t="s">
        <v>63</v>
      </c>
      <c r="C207" s="1" t="s">
        <v>66</v>
      </c>
      <c r="D207" s="1" t="s">
        <v>10</v>
      </c>
    </row>
    <row r="208" spans="1:4" ht="15.75">
      <c r="A208" s="7" t="s">
        <v>354</v>
      </c>
      <c r="B208" s="1" t="s">
        <v>107</v>
      </c>
      <c r="C208" s="1" t="s">
        <v>72</v>
      </c>
      <c r="D208" s="15">
        <f>E205/E2</f>
        <v>0</v>
      </c>
    </row>
    <row r="209" spans="1:4" ht="47.25">
      <c r="A209" s="17" t="s">
        <v>205</v>
      </c>
      <c r="B209" s="4" t="s">
        <v>103</v>
      </c>
      <c r="C209" s="4" t="s">
        <v>66</v>
      </c>
      <c r="D209" s="4" t="s">
        <v>38</v>
      </c>
    </row>
    <row r="210" spans="1:4" ht="15.75">
      <c r="A210" s="7" t="s">
        <v>206</v>
      </c>
      <c r="B210" s="1" t="s">
        <v>104</v>
      </c>
      <c r="C210" s="1" t="s">
        <v>72</v>
      </c>
      <c r="D210" s="8">
        <f>E211+E215+E219+E223+E227+E231+E235+E239+E243+E247+E251</f>
        <v>64013.981855599995</v>
      </c>
    </row>
    <row r="211" spans="1:7" ht="31.5">
      <c r="A211" s="7" t="s">
        <v>207</v>
      </c>
      <c r="B211" s="1" t="s">
        <v>105</v>
      </c>
      <c r="C211" s="1" t="s">
        <v>66</v>
      </c>
      <c r="D211" s="1" t="s">
        <v>39</v>
      </c>
      <c r="E211" s="2">
        <f>2148.426</f>
        <v>2148.426</v>
      </c>
      <c r="F211" s="16">
        <v>1</v>
      </c>
      <c r="G211" s="16">
        <f>'[2]гук(2016)'!$FC$39*12*E2</f>
        <v>3022.7975063999997</v>
      </c>
    </row>
    <row r="212" spans="1:4" ht="15.75">
      <c r="A212" s="7" t="s">
        <v>208</v>
      </c>
      <c r="B212" s="1" t="s">
        <v>106</v>
      </c>
      <c r="C212" s="1" t="s">
        <v>66</v>
      </c>
      <c r="D212" s="1" t="s">
        <v>40</v>
      </c>
    </row>
    <row r="213" spans="1:4" ht="15.75">
      <c r="A213" s="7" t="s">
        <v>209</v>
      </c>
      <c r="B213" s="1" t="s">
        <v>63</v>
      </c>
      <c r="C213" s="1" t="s">
        <v>66</v>
      </c>
      <c r="D213" s="1" t="s">
        <v>20</v>
      </c>
    </row>
    <row r="214" spans="1:4" ht="15.75">
      <c r="A214" s="7" t="s">
        <v>210</v>
      </c>
      <c r="B214" s="1" t="s">
        <v>107</v>
      </c>
      <c r="C214" s="1" t="s">
        <v>72</v>
      </c>
      <c r="D214" s="15">
        <f>E211/F211</f>
        <v>2148.426</v>
      </c>
    </row>
    <row r="215" spans="1:7" ht="31.5">
      <c r="A215" s="7"/>
      <c r="B215" s="1" t="s">
        <v>105</v>
      </c>
      <c r="C215" s="1" t="s">
        <v>66</v>
      </c>
      <c r="D215" s="1" t="s">
        <v>374</v>
      </c>
      <c r="E215" s="2">
        <f>('[3]гук(2016)'!$FC$38+'[3]гук(2016)'!$FC$42)*12*'[3]гук(2016)'!$FC$4</f>
        <v>10848.264965999999</v>
      </c>
      <c r="F215" s="16">
        <v>2</v>
      </c>
      <c r="G215" s="16">
        <f>'[2]гук(2016)'!$FC$38*12*E2</f>
        <v>4246.2100296</v>
      </c>
    </row>
    <row r="216" spans="1:4" ht="15.75">
      <c r="A216" s="7"/>
      <c r="B216" s="1" t="s">
        <v>106</v>
      </c>
      <c r="C216" s="1" t="s">
        <v>66</v>
      </c>
      <c r="D216" s="1" t="s">
        <v>40</v>
      </c>
    </row>
    <row r="217" spans="1:4" ht="15.75">
      <c r="A217" s="7"/>
      <c r="B217" s="1" t="s">
        <v>63</v>
      </c>
      <c r="C217" s="1" t="s">
        <v>66</v>
      </c>
      <c r="D217" s="1" t="s">
        <v>20</v>
      </c>
    </row>
    <row r="218" spans="1:4" ht="15.75">
      <c r="A218" s="7"/>
      <c r="B218" s="1" t="s">
        <v>107</v>
      </c>
      <c r="C218" s="1" t="s">
        <v>72</v>
      </c>
      <c r="D218" s="15">
        <f>E215/F215</f>
        <v>5424.132482999999</v>
      </c>
    </row>
    <row r="219" spans="1:6" ht="31.5">
      <c r="A219" s="7" t="s">
        <v>211</v>
      </c>
      <c r="B219" s="1" t="s">
        <v>105</v>
      </c>
      <c r="C219" s="1" t="s">
        <v>66</v>
      </c>
      <c r="D219" s="1" t="s">
        <v>41</v>
      </c>
      <c r="E219" s="2">
        <v>4569.38</v>
      </c>
      <c r="F219" s="16">
        <f>'[5]ГУК 2019'!$FC$30*12*E2</f>
        <v>3731.3275931999992</v>
      </c>
    </row>
    <row r="220" spans="1:4" ht="15.75">
      <c r="A220" s="7" t="s">
        <v>212</v>
      </c>
      <c r="B220" s="1" t="s">
        <v>106</v>
      </c>
      <c r="C220" s="1" t="s">
        <v>66</v>
      </c>
      <c r="D220" s="1" t="s">
        <v>24</v>
      </c>
    </row>
    <row r="221" spans="1:4" ht="15.75">
      <c r="A221" s="7" t="s">
        <v>213</v>
      </c>
      <c r="B221" s="1" t="s">
        <v>63</v>
      </c>
      <c r="C221" s="1" t="s">
        <v>66</v>
      </c>
      <c r="D221" s="1" t="s">
        <v>10</v>
      </c>
    </row>
    <row r="222" spans="1:4" ht="15.75">
      <c r="A222" s="7" t="s">
        <v>214</v>
      </c>
      <c r="B222" s="1" t="s">
        <v>107</v>
      </c>
      <c r="C222" s="1" t="s">
        <v>72</v>
      </c>
      <c r="D222" s="15">
        <f>E219/E2</f>
        <v>1.6326794583199344</v>
      </c>
    </row>
    <row r="223" spans="1:7" ht="31.5">
      <c r="A223" s="7" t="s">
        <v>215</v>
      </c>
      <c r="B223" s="1" t="s">
        <v>105</v>
      </c>
      <c r="C223" s="1" t="s">
        <v>66</v>
      </c>
      <c r="D223" s="1" t="s">
        <v>42</v>
      </c>
      <c r="E223" s="2">
        <f>F223</f>
        <v>2424.1555763999995</v>
      </c>
      <c r="F223" s="16">
        <f>'[5]ГУК 2019'!$FC$27*12*E2</f>
        <v>2424.1555763999995</v>
      </c>
      <c r="G223" s="2">
        <v>0</v>
      </c>
    </row>
    <row r="224" spans="1:4" ht="15.75">
      <c r="A224" s="7" t="s">
        <v>216</v>
      </c>
      <c r="B224" s="1" t="s">
        <v>106</v>
      </c>
      <c r="C224" s="1" t="s">
        <v>66</v>
      </c>
      <c r="D224" s="1" t="s">
        <v>24</v>
      </c>
    </row>
    <row r="225" spans="1:4" ht="15.75">
      <c r="A225" s="7" t="s">
        <v>217</v>
      </c>
      <c r="B225" s="1" t="s">
        <v>63</v>
      </c>
      <c r="C225" s="1" t="s">
        <v>66</v>
      </c>
      <c r="D225" s="1" t="s">
        <v>10</v>
      </c>
    </row>
    <row r="226" spans="1:4" ht="15.75">
      <c r="A226" s="7" t="s">
        <v>218</v>
      </c>
      <c r="B226" s="1" t="s">
        <v>107</v>
      </c>
      <c r="C226" s="1" t="s">
        <v>72</v>
      </c>
      <c r="D226" s="15">
        <f>E223/E2</f>
        <v>0.8661719999999998</v>
      </c>
    </row>
    <row r="227" spans="1:6" ht="31.5">
      <c r="A227" s="7" t="s">
        <v>219</v>
      </c>
      <c r="B227" s="1" t="s">
        <v>105</v>
      </c>
      <c r="C227" s="1" t="s">
        <v>66</v>
      </c>
      <c r="D227" s="1" t="s">
        <v>43</v>
      </c>
      <c r="E227" s="2">
        <f>8820.03+17918.19</f>
        <v>26738.22</v>
      </c>
      <c r="F227" s="16">
        <f>'[5]ГУК 2019'!$FC$21*12*E2</f>
        <v>10714.3303788</v>
      </c>
    </row>
    <row r="228" spans="1:4" ht="15.75">
      <c r="A228" s="7" t="s">
        <v>220</v>
      </c>
      <c r="B228" s="1" t="s">
        <v>106</v>
      </c>
      <c r="C228" s="1" t="s">
        <v>66</v>
      </c>
      <c r="D228" s="1" t="s">
        <v>24</v>
      </c>
    </row>
    <row r="229" spans="1:4" ht="15.75">
      <c r="A229" s="7" t="s">
        <v>221</v>
      </c>
      <c r="B229" s="1" t="s">
        <v>63</v>
      </c>
      <c r="C229" s="1" t="s">
        <v>66</v>
      </c>
      <c r="D229" s="1" t="s">
        <v>10</v>
      </c>
    </row>
    <row r="230" spans="1:4" ht="15.75">
      <c r="A230" s="7" t="s">
        <v>222</v>
      </c>
      <c r="B230" s="1" t="s">
        <v>107</v>
      </c>
      <c r="C230" s="1" t="s">
        <v>72</v>
      </c>
      <c r="D230" s="15">
        <f>E227/E2</f>
        <v>9.553799978561477</v>
      </c>
    </row>
    <row r="231" spans="1:6" ht="31.5">
      <c r="A231" s="7" t="s">
        <v>223</v>
      </c>
      <c r="B231" s="1" t="s">
        <v>105</v>
      </c>
      <c r="C231" s="1" t="s">
        <v>66</v>
      </c>
      <c r="D231" s="1" t="s">
        <v>310</v>
      </c>
      <c r="E231" s="2">
        <v>1141.27</v>
      </c>
      <c r="F231" s="16">
        <f>'[5]ГУК 2019'!$FC$20*12*E2</f>
        <v>5862.7279548</v>
      </c>
    </row>
    <row r="232" spans="1:4" ht="15.75">
      <c r="A232" s="7" t="s">
        <v>224</v>
      </c>
      <c r="B232" s="1" t="s">
        <v>106</v>
      </c>
      <c r="C232" s="1" t="s">
        <v>66</v>
      </c>
      <c r="D232" s="1" t="s">
        <v>24</v>
      </c>
    </row>
    <row r="233" spans="1:4" ht="15.75">
      <c r="A233" s="7" t="s">
        <v>226</v>
      </c>
      <c r="B233" s="1" t="s">
        <v>63</v>
      </c>
      <c r="C233" s="1" t="s">
        <v>66</v>
      </c>
      <c r="D233" s="1" t="s">
        <v>10</v>
      </c>
    </row>
    <row r="234" spans="1:4" ht="15.75">
      <c r="A234" s="7" t="s">
        <v>227</v>
      </c>
      <c r="B234" s="1" t="s">
        <v>107</v>
      </c>
      <c r="C234" s="1" t="s">
        <v>72</v>
      </c>
      <c r="D234" s="15">
        <f>E231/E2</f>
        <v>0.40778575767320546</v>
      </c>
    </row>
    <row r="235" spans="1:6" ht="31.5">
      <c r="A235" s="7"/>
      <c r="B235" s="1" t="s">
        <v>105</v>
      </c>
      <c r="C235" s="1" t="s">
        <v>66</v>
      </c>
      <c r="D235" s="1" t="s">
        <v>361</v>
      </c>
      <c r="E235" s="2">
        <v>1824.97</v>
      </c>
      <c r="F235" s="16">
        <f>'[5]ГУК 2019'!$FC$23*12*E2</f>
        <v>165.1344948</v>
      </c>
    </row>
    <row r="236" spans="1:4" ht="15.75">
      <c r="A236" s="7"/>
      <c r="B236" s="1" t="s">
        <v>106</v>
      </c>
      <c r="C236" s="1" t="s">
        <v>66</v>
      </c>
      <c r="D236" s="1" t="s">
        <v>24</v>
      </c>
    </row>
    <row r="237" spans="1:4" ht="15.75">
      <c r="A237" s="7"/>
      <c r="B237" s="1" t="s">
        <v>63</v>
      </c>
      <c r="C237" s="1" t="s">
        <v>66</v>
      </c>
      <c r="D237" s="1" t="s">
        <v>10</v>
      </c>
    </row>
    <row r="238" spans="1:4" ht="15.75">
      <c r="A238" s="7"/>
      <c r="B238" s="1" t="s">
        <v>107</v>
      </c>
      <c r="C238" s="1" t="s">
        <v>72</v>
      </c>
      <c r="D238" s="15">
        <f>E235/E2</f>
        <v>0.652077750384107</v>
      </c>
    </row>
    <row r="239" spans="1:7" ht="31.5">
      <c r="A239" s="7" t="s">
        <v>228</v>
      </c>
      <c r="B239" s="1" t="s">
        <v>105</v>
      </c>
      <c r="C239" s="1" t="s">
        <v>66</v>
      </c>
      <c r="D239" s="1" t="s">
        <v>44</v>
      </c>
      <c r="E239" s="2">
        <f>F239</f>
        <v>1927.8453132</v>
      </c>
      <c r="F239" s="16">
        <f>'[5]ГУК 2019'!$FC$29*12*E2</f>
        <v>1927.8453132</v>
      </c>
      <c r="G239" s="2">
        <v>0</v>
      </c>
    </row>
    <row r="240" spans="1:4" ht="15.75">
      <c r="A240" s="7" t="s">
        <v>225</v>
      </c>
      <c r="B240" s="1" t="s">
        <v>106</v>
      </c>
      <c r="C240" s="1" t="s">
        <v>66</v>
      </c>
      <c r="D240" s="1" t="s">
        <v>24</v>
      </c>
    </row>
    <row r="241" spans="1:4" ht="15.75">
      <c r="A241" s="7" t="s">
        <v>229</v>
      </c>
      <c r="B241" s="1" t="s">
        <v>63</v>
      </c>
      <c r="C241" s="1" t="s">
        <v>66</v>
      </c>
      <c r="D241" s="1" t="s">
        <v>10</v>
      </c>
    </row>
    <row r="242" spans="1:4" ht="15.75">
      <c r="A242" s="7" t="s">
        <v>230</v>
      </c>
      <c r="B242" s="1" t="s">
        <v>107</v>
      </c>
      <c r="C242" s="1" t="s">
        <v>72</v>
      </c>
      <c r="D242" s="15">
        <f>E239/E2</f>
        <v>0.688836</v>
      </c>
    </row>
    <row r="243" spans="1:6" ht="31.5">
      <c r="A243" s="7" t="s">
        <v>231</v>
      </c>
      <c r="B243" s="1" t="s">
        <v>105</v>
      </c>
      <c r="C243" s="1" t="s">
        <v>66</v>
      </c>
      <c r="D243" s="1" t="s">
        <v>45</v>
      </c>
      <c r="E243" s="2">
        <v>5746.42</v>
      </c>
      <c r="F243" s="16" t="s">
        <v>318</v>
      </c>
    </row>
    <row r="244" spans="1:6" ht="15.75">
      <c r="A244" s="7" t="s">
        <v>232</v>
      </c>
      <c r="B244" s="1" t="s">
        <v>106</v>
      </c>
      <c r="C244" s="1" t="s">
        <v>66</v>
      </c>
      <c r="D244" s="1" t="s">
        <v>24</v>
      </c>
      <c r="F244" s="16" t="s">
        <v>10</v>
      </c>
    </row>
    <row r="245" spans="1:4" ht="15.75">
      <c r="A245" s="7" t="s">
        <v>233</v>
      </c>
      <c r="B245" s="1" t="s">
        <v>63</v>
      </c>
      <c r="C245" s="1" t="s">
        <v>66</v>
      </c>
      <c r="D245" s="1" t="s">
        <v>10</v>
      </c>
    </row>
    <row r="246" spans="1:4" ht="15.75">
      <c r="A246" s="7" t="s">
        <v>234</v>
      </c>
      <c r="B246" s="1" t="s">
        <v>107</v>
      </c>
      <c r="C246" s="1" t="s">
        <v>72</v>
      </c>
      <c r="D246" s="15">
        <f>E243/E2</f>
        <v>2.0532461499982135</v>
      </c>
    </row>
    <row r="247" spans="1:6" ht="31.5">
      <c r="A247" s="7" t="s">
        <v>235</v>
      </c>
      <c r="B247" s="1" t="s">
        <v>105</v>
      </c>
      <c r="C247" s="1" t="s">
        <v>66</v>
      </c>
      <c r="D247" s="1" t="s">
        <v>46</v>
      </c>
      <c r="E247" s="2">
        <v>6645.03</v>
      </c>
      <c r="F247" s="16">
        <f>'[5]ГУК 2019'!$FC$24*12*E2</f>
        <v>1416.3549011999999</v>
      </c>
    </row>
    <row r="248" spans="1:4" ht="15.75">
      <c r="A248" s="7" t="s">
        <v>236</v>
      </c>
      <c r="B248" s="1" t="s">
        <v>106</v>
      </c>
      <c r="C248" s="1" t="s">
        <v>66</v>
      </c>
      <c r="D248" s="1" t="s">
        <v>24</v>
      </c>
    </row>
    <row r="249" spans="1:4" ht="15.75">
      <c r="A249" s="7" t="s">
        <v>237</v>
      </c>
      <c r="B249" s="1" t="s">
        <v>63</v>
      </c>
      <c r="C249" s="1" t="s">
        <v>66</v>
      </c>
      <c r="D249" s="1" t="s">
        <v>10</v>
      </c>
    </row>
    <row r="250" spans="1:4" ht="15.75">
      <c r="A250" s="7" t="s">
        <v>238</v>
      </c>
      <c r="B250" s="1" t="s">
        <v>107</v>
      </c>
      <c r="C250" s="1" t="s">
        <v>72</v>
      </c>
      <c r="D250" s="15">
        <f>E247/E2</f>
        <v>2.3743273662772</v>
      </c>
    </row>
    <row r="251" spans="1:5" ht="31.5">
      <c r="A251" s="7"/>
      <c r="B251" s="1" t="s">
        <v>105</v>
      </c>
      <c r="C251" s="1" t="s">
        <v>66</v>
      </c>
      <c r="D251" s="15" t="s">
        <v>360</v>
      </c>
      <c r="E251" s="2">
        <v>0</v>
      </c>
    </row>
    <row r="252" spans="1:4" ht="15.75">
      <c r="A252" s="7"/>
      <c r="B252" s="1" t="s">
        <v>106</v>
      </c>
      <c r="C252" s="1" t="s">
        <v>66</v>
      </c>
      <c r="D252" s="15" t="s">
        <v>24</v>
      </c>
    </row>
    <row r="253" spans="1:4" ht="15.75">
      <c r="A253" s="7"/>
      <c r="B253" s="1" t="s">
        <v>63</v>
      </c>
      <c r="C253" s="1" t="s">
        <v>66</v>
      </c>
      <c r="D253" s="15" t="s">
        <v>10</v>
      </c>
    </row>
    <row r="254" spans="1:4" ht="15.75">
      <c r="A254" s="7"/>
      <c r="B254" s="1" t="s">
        <v>107</v>
      </c>
      <c r="C254" s="1" t="s">
        <v>72</v>
      </c>
      <c r="D254" s="15">
        <f>E251/E2</f>
        <v>0</v>
      </c>
    </row>
    <row r="255" spans="1:4" ht="47.25">
      <c r="A255" s="17" t="s">
        <v>273</v>
      </c>
      <c r="B255" s="4" t="s">
        <v>103</v>
      </c>
      <c r="C255" s="4" t="s">
        <v>66</v>
      </c>
      <c r="D255" s="4" t="s">
        <v>47</v>
      </c>
    </row>
    <row r="256" spans="1:6" ht="18.75">
      <c r="A256" s="7" t="s">
        <v>239</v>
      </c>
      <c r="B256" s="1" t="s">
        <v>104</v>
      </c>
      <c r="C256" s="1" t="s">
        <v>72</v>
      </c>
      <c r="D256" s="8">
        <f>E257+E261+E265+E269+E273+E277+E281+E285+E289+E293</f>
        <v>61427.3989612</v>
      </c>
      <c r="F256" s="13"/>
    </row>
    <row r="257" spans="1:5" ht="31.5">
      <c r="A257" s="7" t="s">
        <v>240</v>
      </c>
      <c r="B257" s="1" t="s">
        <v>105</v>
      </c>
      <c r="C257" s="1" t="s">
        <v>66</v>
      </c>
      <c r="D257" s="1" t="s">
        <v>376</v>
      </c>
      <c r="E257" s="2">
        <v>0</v>
      </c>
    </row>
    <row r="258" spans="1:4" ht="15.75">
      <c r="A258" s="7" t="s">
        <v>269</v>
      </c>
      <c r="B258" s="1" t="s">
        <v>106</v>
      </c>
      <c r="C258" s="1" t="s">
        <v>66</v>
      </c>
      <c r="D258" s="1" t="s">
        <v>24</v>
      </c>
    </row>
    <row r="259" spans="1:4" ht="15.75">
      <c r="A259" s="7" t="s">
        <v>241</v>
      </c>
      <c r="B259" s="1" t="s">
        <v>63</v>
      </c>
      <c r="C259" s="1" t="s">
        <v>66</v>
      </c>
      <c r="D259" s="1" t="s">
        <v>10</v>
      </c>
    </row>
    <row r="260" spans="1:4" ht="15.75">
      <c r="A260" s="7" t="s">
        <v>242</v>
      </c>
      <c r="B260" s="1" t="s">
        <v>107</v>
      </c>
      <c r="C260" s="1" t="s">
        <v>72</v>
      </c>
      <c r="D260" s="21">
        <f>E257/E2</f>
        <v>0</v>
      </c>
    </row>
    <row r="261" spans="1:7" ht="31.5">
      <c r="A261" s="7" t="s">
        <v>243</v>
      </c>
      <c r="B261" s="1" t="s">
        <v>105</v>
      </c>
      <c r="C261" s="1" t="s">
        <v>66</v>
      </c>
      <c r="D261" s="1" t="s">
        <v>49</v>
      </c>
      <c r="E261" s="2">
        <f>F261</f>
        <v>6253.113020399999</v>
      </c>
      <c r="F261" s="16">
        <f>'[5]ГУК 2019'!$FC$12*12*E2</f>
        <v>6253.113020399999</v>
      </c>
      <c r="G261" s="2">
        <v>0</v>
      </c>
    </row>
    <row r="262" spans="1:4" ht="15.75">
      <c r="A262" s="7" t="s">
        <v>244</v>
      </c>
      <c r="B262" s="1" t="s">
        <v>106</v>
      </c>
      <c r="C262" s="1" t="s">
        <v>66</v>
      </c>
      <c r="D262" s="1" t="s">
        <v>24</v>
      </c>
    </row>
    <row r="263" spans="1:4" ht="15.75">
      <c r="A263" s="7" t="s">
        <v>245</v>
      </c>
      <c r="B263" s="1" t="s">
        <v>63</v>
      </c>
      <c r="C263" s="1" t="s">
        <v>66</v>
      </c>
      <c r="D263" s="1" t="s">
        <v>10</v>
      </c>
    </row>
    <row r="264" spans="1:6" ht="15.75">
      <c r="A264" s="7" t="s">
        <v>246</v>
      </c>
      <c r="B264" s="1" t="s">
        <v>107</v>
      </c>
      <c r="C264" s="1" t="s">
        <v>72</v>
      </c>
      <c r="D264" s="15">
        <f>E261/E2</f>
        <v>2.234292</v>
      </c>
      <c r="F264" s="16" t="s">
        <v>385</v>
      </c>
    </row>
    <row r="265" spans="1:7" ht="31.5">
      <c r="A265" s="7" t="s">
        <v>247</v>
      </c>
      <c r="B265" s="1" t="s">
        <v>105</v>
      </c>
      <c r="C265" s="1" t="s">
        <v>66</v>
      </c>
      <c r="D265" s="1" t="s">
        <v>48</v>
      </c>
      <c r="E265" s="2">
        <v>17824</v>
      </c>
      <c r="F265" s="16">
        <v>17824</v>
      </c>
      <c r="G265" s="16">
        <f>'[5]ГУК 2019'!$FC$14*12*E2</f>
        <v>4822.6526711999995</v>
      </c>
    </row>
    <row r="266" spans="1:4" ht="15.75">
      <c r="A266" s="7" t="s">
        <v>248</v>
      </c>
      <c r="B266" s="1" t="s">
        <v>106</v>
      </c>
      <c r="C266" s="1" t="s">
        <v>66</v>
      </c>
      <c r="D266" s="1" t="s">
        <v>24</v>
      </c>
    </row>
    <row r="267" spans="1:4" ht="15.75">
      <c r="A267" s="7" t="s">
        <v>249</v>
      </c>
      <c r="B267" s="1" t="s">
        <v>63</v>
      </c>
      <c r="C267" s="1" t="s">
        <v>66</v>
      </c>
      <c r="D267" s="1" t="s">
        <v>10</v>
      </c>
    </row>
    <row r="268" spans="1:4" ht="15.75">
      <c r="A268" s="7" t="s">
        <v>250</v>
      </c>
      <c r="B268" s="1" t="s">
        <v>107</v>
      </c>
      <c r="C268" s="1" t="s">
        <v>72</v>
      </c>
      <c r="D268" s="21">
        <f>E265/E2</f>
        <v>6.368671168756923</v>
      </c>
    </row>
    <row r="269" spans="1:5" ht="31.5">
      <c r="A269" s="7" t="s">
        <v>251</v>
      </c>
      <c r="B269" s="1" t="s">
        <v>105</v>
      </c>
      <c r="C269" s="1" t="s">
        <v>66</v>
      </c>
      <c r="D269" s="1" t="s">
        <v>274</v>
      </c>
      <c r="E269" s="2">
        <v>0</v>
      </c>
    </row>
    <row r="270" spans="1:4" ht="15.75">
      <c r="A270" s="7" t="s">
        <v>252</v>
      </c>
      <c r="B270" s="1" t="s">
        <v>106</v>
      </c>
      <c r="C270" s="1" t="s">
        <v>66</v>
      </c>
      <c r="D270" s="1" t="s">
        <v>24</v>
      </c>
    </row>
    <row r="271" spans="1:4" ht="15.75">
      <c r="A271" s="7" t="s">
        <v>253</v>
      </c>
      <c r="B271" s="1" t="s">
        <v>63</v>
      </c>
      <c r="C271" s="1" t="s">
        <v>66</v>
      </c>
      <c r="D271" s="1" t="s">
        <v>10</v>
      </c>
    </row>
    <row r="272" spans="1:4" ht="15.75">
      <c r="A272" s="7" t="s">
        <v>254</v>
      </c>
      <c r="B272" s="1" t="s">
        <v>107</v>
      </c>
      <c r="C272" s="1" t="s">
        <v>72</v>
      </c>
      <c r="D272" s="1">
        <v>0</v>
      </c>
    </row>
    <row r="273" spans="1:7" ht="31.5">
      <c r="A273" s="7" t="s">
        <v>255</v>
      </c>
      <c r="B273" s="1" t="s">
        <v>105</v>
      </c>
      <c r="C273" s="1" t="s">
        <v>66</v>
      </c>
      <c r="D273" s="1" t="s">
        <v>324</v>
      </c>
      <c r="E273" s="2">
        <f>F273</f>
        <v>2259.6927696</v>
      </c>
      <c r="F273" s="16">
        <f>'[5]ГУК 2019'!$FC$10*12*E2</f>
        <v>2259.6927696</v>
      </c>
      <c r="G273" s="2">
        <v>109.86</v>
      </c>
    </row>
    <row r="274" spans="1:4" ht="15.75">
      <c r="A274" s="7" t="s">
        <v>256</v>
      </c>
      <c r="B274" s="1" t="s">
        <v>106</v>
      </c>
      <c r="C274" s="1" t="s">
        <v>66</v>
      </c>
      <c r="D274" s="1" t="s">
        <v>24</v>
      </c>
    </row>
    <row r="275" spans="1:4" ht="15.75">
      <c r="A275" s="7" t="s">
        <v>257</v>
      </c>
      <c r="B275" s="1" t="s">
        <v>63</v>
      </c>
      <c r="C275" s="1" t="s">
        <v>66</v>
      </c>
      <c r="D275" s="1" t="s">
        <v>10</v>
      </c>
    </row>
    <row r="276" spans="1:4" ht="15.75">
      <c r="A276" s="7" t="s">
        <v>258</v>
      </c>
      <c r="B276" s="1" t="s">
        <v>107</v>
      </c>
      <c r="C276" s="1" t="s">
        <v>72</v>
      </c>
      <c r="D276" s="15">
        <f>E273/E2</f>
        <v>0.807408</v>
      </c>
    </row>
    <row r="277" spans="1:7" ht="31.5">
      <c r="A277" s="7" t="s">
        <v>259</v>
      </c>
      <c r="B277" s="1" t="s">
        <v>105</v>
      </c>
      <c r="C277" s="1" t="s">
        <v>66</v>
      </c>
      <c r="D277" s="1" t="s">
        <v>1</v>
      </c>
      <c r="E277" s="2">
        <f>F277</f>
        <v>19564.323544799998</v>
      </c>
      <c r="F277" s="16">
        <f>'[5]ГУК 2019'!$FC$9*12*E2</f>
        <v>19564.323544799998</v>
      </c>
      <c r="G277" s="2">
        <v>15863.95</v>
      </c>
    </row>
    <row r="278" spans="1:4" ht="15.75">
      <c r="A278" s="7" t="s">
        <v>260</v>
      </c>
      <c r="B278" s="1" t="s">
        <v>106</v>
      </c>
      <c r="C278" s="1" t="s">
        <v>66</v>
      </c>
      <c r="D278" s="1" t="s">
        <v>24</v>
      </c>
    </row>
    <row r="279" spans="1:4" ht="15.75">
      <c r="A279" s="7" t="s">
        <v>261</v>
      </c>
      <c r="B279" s="1" t="s">
        <v>63</v>
      </c>
      <c r="C279" s="1" t="s">
        <v>66</v>
      </c>
      <c r="D279" s="1" t="s">
        <v>10</v>
      </c>
    </row>
    <row r="280" spans="1:4" ht="15.75">
      <c r="A280" s="7" t="s">
        <v>262</v>
      </c>
      <c r="B280" s="1" t="s">
        <v>107</v>
      </c>
      <c r="C280" s="1" t="s">
        <v>72</v>
      </c>
      <c r="D280" s="15">
        <f>E277/E2</f>
        <v>6.990504</v>
      </c>
    </row>
    <row r="281" spans="1:7" ht="31.5">
      <c r="A281" s="7" t="s">
        <v>263</v>
      </c>
      <c r="B281" s="1" t="s">
        <v>105</v>
      </c>
      <c r="C281" s="1" t="s">
        <v>66</v>
      </c>
      <c r="D281" s="1" t="s">
        <v>0</v>
      </c>
      <c r="E281" s="2">
        <f>F281</f>
        <v>539.6005548</v>
      </c>
      <c r="F281" s="16">
        <f>'[5]ГУК 2019'!$FC$17*12*E2</f>
        <v>539.6005548</v>
      </c>
      <c r="G281" s="2">
        <v>0</v>
      </c>
    </row>
    <row r="282" spans="1:4" ht="15.75">
      <c r="A282" s="7" t="s">
        <v>264</v>
      </c>
      <c r="B282" s="1" t="s">
        <v>106</v>
      </c>
      <c r="C282" s="1" t="s">
        <v>66</v>
      </c>
      <c r="D282" s="1" t="s">
        <v>24</v>
      </c>
    </row>
    <row r="283" spans="1:4" ht="15.75">
      <c r="A283" s="7" t="s">
        <v>265</v>
      </c>
      <c r="B283" s="1" t="s">
        <v>63</v>
      </c>
      <c r="C283" s="1" t="s">
        <v>66</v>
      </c>
      <c r="D283" s="1" t="s">
        <v>10</v>
      </c>
    </row>
    <row r="284" spans="1:4" ht="15.75">
      <c r="A284" s="7" t="s">
        <v>266</v>
      </c>
      <c r="B284" s="1" t="s">
        <v>107</v>
      </c>
      <c r="C284" s="1" t="s">
        <v>72</v>
      </c>
      <c r="D284" s="15">
        <f>E281/E2</f>
        <v>0.19280400000000003</v>
      </c>
    </row>
    <row r="285" spans="1:7" ht="31.5">
      <c r="A285" s="7" t="s">
        <v>268</v>
      </c>
      <c r="B285" s="1" t="s">
        <v>105</v>
      </c>
      <c r="C285" s="1" t="s">
        <v>66</v>
      </c>
      <c r="D285" s="1" t="s">
        <v>50</v>
      </c>
      <c r="E285" s="2">
        <f>F285</f>
        <v>11749.0657428</v>
      </c>
      <c r="F285" s="16">
        <f>'[5]ГУК 2019'!$FC$15*12*E2</f>
        <v>11749.0657428</v>
      </c>
      <c r="G285" s="2">
        <v>0</v>
      </c>
    </row>
    <row r="286" spans="1:4" ht="15.75">
      <c r="A286" s="7" t="s">
        <v>270</v>
      </c>
      <c r="B286" s="1" t="s">
        <v>106</v>
      </c>
      <c r="C286" s="1" t="s">
        <v>66</v>
      </c>
      <c r="D286" s="1" t="s">
        <v>24</v>
      </c>
    </row>
    <row r="287" spans="1:4" ht="15.75">
      <c r="A287" s="7" t="s">
        <v>271</v>
      </c>
      <c r="B287" s="1" t="s">
        <v>63</v>
      </c>
      <c r="C287" s="1" t="s">
        <v>66</v>
      </c>
      <c r="D287" s="1" t="s">
        <v>10</v>
      </c>
    </row>
    <row r="288" spans="1:4" ht="15.75">
      <c r="A288" s="7" t="s">
        <v>272</v>
      </c>
      <c r="B288" s="1" t="s">
        <v>107</v>
      </c>
      <c r="C288" s="1" t="s">
        <v>72</v>
      </c>
      <c r="D288" s="15">
        <f>E285/E2</f>
        <v>4.198044</v>
      </c>
    </row>
    <row r="289" spans="1:7" ht="31.5">
      <c r="A289" s="7" t="s">
        <v>275</v>
      </c>
      <c r="B289" s="1" t="s">
        <v>105</v>
      </c>
      <c r="C289" s="1" t="s">
        <v>66</v>
      </c>
      <c r="D289" s="1" t="s">
        <v>51</v>
      </c>
      <c r="E289" s="2">
        <f>F289</f>
        <v>3237.6033288</v>
      </c>
      <c r="F289" s="16">
        <f>'[5]ГУК 2019'!$FC$18*12*E2</f>
        <v>3237.6033288</v>
      </c>
      <c r="G289" s="2">
        <v>1425.33</v>
      </c>
    </row>
    <row r="290" spans="1:4" ht="15.75">
      <c r="A290" s="7" t="s">
        <v>276</v>
      </c>
      <c r="B290" s="1" t="s">
        <v>106</v>
      </c>
      <c r="C290" s="1" t="s">
        <v>66</v>
      </c>
      <c r="D290" s="1" t="s">
        <v>24</v>
      </c>
    </row>
    <row r="291" spans="1:4" ht="15.75">
      <c r="A291" s="7" t="s">
        <v>277</v>
      </c>
      <c r="B291" s="1" t="s">
        <v>63</v>
      </c>
      <c r="C291" s="1" t="s">
        <v>66</v>
      </c>
      <c r="D291" s="1" t="s">
        <v>10</v>
      </c>
    </row>
    <row r="292" spans="1:4" ht="15.75">
      <c r="A292" s="7" t="s">
        <v>278</v>
      </c>
      <c r="B292" s="1" t="s">
        <v>107</v>
      </c>
      <c r="C292" s="1" t="s">
        <v>72</v>
      </c>
      <c r="D292" s="15">
        <f>E289/E2</f>
        <v>1.156824</v>
      </c>
    </row>
    <row r="293" spans="1:6" ht="31.5">
      <c r="A293" s="7" t="s">
        <v>355</v>
      </c>
      <c r="B293" s="1" t="s">
        <v>105</v>
      </c>
      <c r="C293" s="1" t="s">
        <v>66</v>
      </c>
      <c r="D293" s="1" t="s">
        <v>52</v>
      </c>
      <c r="E293" s="2">
        <v>0</v>
      </c>
      <c r="F293" s="16" t="s">
        <v>319</v>
      </c>
    </row>
    <row r="294" spans="1:4" ht="15.75">
      <c r="A294" s="7" t="s">
        <v>356</v>
      </c>
      <c r="B294" s="1" t="s">
        <v>106</v>
      </c>
      <c r="C294" s="1" t="s">
        <v>66</v>
      </c>
      <c r="D294" s="1" t="s">
        <v>24</v>
      </c>
    </row>
    <row r="295" spans="1:4" ht="15.75">
      <c r="A295" s="7" t="s">
        <v>357</v>
      </c>
      <c r="B295" s="1" t="s">
        <v>63</v>
      </c>
      <c r="C295" s="1" t="s">
        <v>66</v>
      </c>
      <c r="D295" s="1" t="s">
        <v>311</v>
      </c>
    </row>
    <row r="296" spans="1:4" ht="15.75">
      <c r="A296" s="7" t="s">
        <v>358</v>
      </c>
      <c r="B296" s="1" t="s">
        <v>107</v>
      </c>
      <c r="C296" s="1" t="s">
        <v>72</v>
      </c>
      <c r="D296" s="15">
        <f>E293/E2</f>
        <v>0</v>
      </c>
    </row>
    <row r="297" spans="1:4" ht="15.75">
      <c r="A297" s="7"/>
      <c r="B297" s="4" t="s">
        <v>267</v>
      </c>
      <c r="C297" s="1" t="s">
        <v>72</v>
      </c>
      <c r="D297" s="14">
        <f>SUM(D28,D34,D60,D66,D96,D118,D124,D130,D136,D142,D152,D210,D256)</f>
        <v>510808.9712888</v>
      </c>
    </row>
    <row r="298" spans="1:4" ht="15.75">
      <c r="A298" s="19" t="s">
        <v>279</v>
      </c>
      <c r="B298" s="19"/>
      <c r="C298" s="19"/>
      <c r="D298" s="19"/>
    </row>
    <row r="299" spans="1:4" ht="15.75">
      <c r="A299" s="7" t="s">
        <v>280</v>
      </c>
      <c r="B299" s="1" t="s">
        <v>281</v>
      </c>
      <c r="C299" s="1" t="s">
        <v>282</v>
      </c>
      <c r="D299" s="26">
        <f>'[1]2018 Управл'!$AA$65</f>
        <v>3</v>
      </c>
    </row>
    <row r="300" spans="1:4" ht="15.75">
      <c r="A300" s="7" t="s">
        <v>283</v>
      </c>
      <c r="B300" s="1" t="s">
        <v>284</v>
      </c>
      <c r="C300" s="1" t="s">
        <v>282</v>
      </c>
      <c r="D300" s="26">
        <f>'[1]2018 Управл'!$AB$65</f>
        <v>3</v>
      </c>
    </row>
    <row r="301" spans="1:4" ht="15.75">
      <c r="A301" s="7" t="s">
        <v>285</v>
      </c>
      <c r="B301" s="1" t="s">
        <v>286</v>
      </c>
      <c r="C301" s="1" t="s">
        <v>282</v>
      </c>
      <c r="D301" s="1">
        <v>0</v>
      </c>
    </row>
    <row r="302" spans="1:4" ht="15.75">
      <c r="A302" s="7" t="s">
        <v>287</v>
      </c>
      <c r="B302" s="1" t="s">
        <v>288</v>
      </c>
      <c r="C302" s="1" t="s">
        <v>72</v>
      </c>
      <c r="D302" s="20">
        <v>-1945.18</v>
      </c>
    </row>
    <row r="303" spans="1:4" ht="15.75">
      <c r="A303" s="19" t="s">
        <v>289</v>
      </c>
      <c r="B303" s="19"/>
      <c r="C303" s="19"/>
      <c r="D303" s="19"/>
    </row>
    <row r="304" spans="1:4" ht="15.75">
      <c r="A304" s="7" t="s">
        <v>290</v>
      </c>
      <c r="B304" s="1" t="s">
        <v>71</v>
      </c>
      <c r="C304" s="1" t="s">
        <v>72</v>
      </c>
      <c r="D304" s="1">
        <v>0</v>
      </c>
    </row>
    <row r="305" spans="1:4" ht="15.75">
      <c r="A305" s="7" t="s">
        <v>291</v>
      </c>
      <c r="B305" s="1" t="s">
        <v>73</v>
      </c>
      <c r="C305" s="1" t="s">
        <v>72</v>
      </c>
      <c r="D305" s="1">
        <v>0</v>
      </c>
    </row>
    <row r="306" spans="1:4" ht="15.75">
      <c r="A306" s="7" t="s">
        <v>292</v>
      </c>
      <c r="B306" s="1" t="s">
        <v>75</v>
      </c>
      <c r="C306" s="1" t="s">
        <v>72</v>
      </c>
      <c r="D306" s="1">
        <v>0</v>
      </c>
    </row>
    <row r="307" spans="1:4" ht="15.75">
      <c r="A307" s="7" t="s">
        <v>293</v>
      </c>
      <c r="B307" s="1" t="s">
        <v>98</v>
      </c>
      <c r="C307" s="1" t="s">
        <v>72</v>
      </c>
      <c r="D307" s="1">
        <v>0</v>
      </c>
    </row>
    <row r="308" spans="1:4" ht="15.75">
      <c r="A308" s="7" t="s">
        <v>294</v>
      </c>
      <c r="B308" s="1" t="s">
        <v>295</v>
      </c>
      <c r="C308" s="1" t="s">
        <v>72</v>
      </c>
      <c r="D308" s="1">
        <v>0</v>
      </c>
    </row>
    <row r="309" spans="1:4" ht="15.75">
      <c r="A309" s="7" t="s">
        <v>296</v>
      </c>
      <c r="B309" s="1" t="s">
        <v>100</v>
      </c>
      <c r="C309" s="1" t="s">
        <v>72</v>
      </c>
      <c r="D309" s="1">
        <v>0</v>
      </c>
    </row>
    <row r="310" spans="1:4" ht="15.75">
      <c r="A310" s="19" t="s">
        <v>297</v>
      </c>
      <c r="B310" s="19"/>
      <c r="C310" s="19"/>
      <c r="D310" s="19"/>
    </row>
    <row r="311" spans="1:4" ht="15.75">
      <c r="A311" s="7" t="s">
        <v>298</v>
      </c>
      <c r="B311" s="1" t="s">
        <v>281</v>
      </c>
      <c r="C311" s="1" t="s">
        <v>282</v>
      </c>
      <c r="D311" s="1">
        <v>0</v>
      </c>
    </row>
    <row r="312" spans="1:4" ht="15.75">
      <c r="A312" s="7" t="s">
        <v>299</v>
      </c>
      <c r="B312" s="1" t="s">
        <v>284</v>
      </c>
      <c r="C312" s="1" t="s">
        <v>282</v>
      </c>
      <c r="D312" s="1">
        <v>0</v>
      </c>
    </row>
    <row r="313" spans="1:4" ht="15.75">
      <c r="A313" s="7" t="s">
        <v>300</v>
      </c>
      <c r="B313" s="1" t="s">
        <v>301</v>
      </c>
      <c r="C313" s="1" t="s">
        <v>282</v>
      </c>
      <c r="D313" s="1">
        <v>0</v>
      </c>
    </row>
    <row r="314" spans="1:4" ht="15.75">
      <c r="A314" s="7" t="s">
        <v>302</v>
      </c>
      <c r="B314" s="1" t="s">
        <v>288</v>
      </c>
      <c r="C314" s="1" t="s">
        <v>72</v>
      </c>
      <c r="D314" s="1">
        <v>0</v>
      </c>
    </row>
    <row r="315" spans="1:4" ht="15.75">
      <c r="A315" s="19" t="s">
        <v>303</v>
      </c>
      <c r="B315" s="19"/>
      <c r="C315" s="19"/>
      <c r="D315" s="19"/>
    </row>
    <row r="316" spans="1:4" ht="15.75">
      <c r="A316" s="7" t="s">
        <v>304</v>
      </c>
      <c r="B316" s="1" t="s">
        <v>305</v>
      </c>
      <c r="C316" s="1" t="s">
        <v>282</v>
      </c>
      <c r="D316" s="1">
        <v>16</v>
      </c>
    </row>
    <row r="317" spans="1:4" ht="15.75">
      <c r="A317" s="7" t="s">
        <v>306</v>
      </c>
      <c r="B317" s="1" t="s">
        <v>307</v>
      </c>
      <c r="C317" s="1" t="s">
        <v>282</v>
      </c>
      <c r="D317" s="1">
        <v>0</v>
      </c>
    </row>
    <row r="318" spans="1:4" ht="31.5">
      <c r="A318" s="7" t="s">
        <v>308</v>
      </c>
      <c r="B318" s="1" t="s">
        <v>309</v>
      </c>
      <c r="C318" s="1" t="s">
        <v>72</v>
      </c>
      <c r="D318" s="1">
        <v>104300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2017-04-03T07:46:46Z</cp:lastPrinted>
  <dcterms:created xsi:type="dcterms:W3CDTF">2010-07-19T21:32:50Z</dcterms:created>
  <dcterms:modified xsi:type="dcterms:W3CDTF">2020-03-24T10:47:36Z</dcterms:modified>
  <cp:category/>
  <cp:version/>
  <cp:contentType/>
  <cp:contentStatus/>
</cp:coreProperties>
</file>