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Лист1!$A$1:$E$256</definedName>
  </definedNames>
  <calcPr calcId="162913"/>
</workbook>
</file>

<file path=xl/calcChain.xml><?xml version="1.0" encoding="utf-8"?>
<calcChain xmlns="http://schemas.openxmlformats.org/spreadsheetml/2006/main">
  <c r="F66" i="1" l="1"/>
  <c r="E60" i="1"/>
  <c r="G60" i="1"/>
  <c r="F60" i="1"/>
  <c r="E28" i="1"/>
  <c r="D28" i="1" s="1"/>
  <c r="G28" i="1"/>
  <c r="F28" i="1"/>
  <c r="E147" i="1"/>
  <c r="F147" i="1"/>
  <c r="F143" i="1"/>
  <c r="E219" i="1"/>
  <c r="F219" i="1"/>
  <c r="E223" i="1"/>
  <c r="F223" i="1"/>
  <c r="F215" i="1"/>
  <c r="F207" i="1"/>
  <c r="F195" i="1"/>
  <c r="E181" i="1"/>
  <c r="F181" i="1"/>
  <c r="F177" i="1"/>
  <c r="E173" i="1"/>
  <c r="F173" i="1"/>
  <c r="F169" i="1"/>
  <c r="F165" i="1"/>
  <c r="E161" i="1"/>
  <c r="F161" i="1"/>
  <c r="E157" i="1"/>
  <c r="F157" i="1"/>
  <c r="E95" i="1"/>
  <c r="F95" i="1"/>
  <c r="E99" i="1"/>
  <c r="F99" i="1"/>
  <c r="E103" i="1"/>
  <c r="F103" i="1"/>
  <c r="F107" i="1"/>
  <c r="F127" i="1"/>
  <c r="E123" i="1"/>
  <c r="F123" i="1"/>
  <c r="E119" i="1"/>
  <c r="F119" i="1"/>
  <c r="E111" i="1"/>
  <c r="G111" i="1"/>
  <c r="E115" i="1"/>
  <c r="F115" i="1"/>
  <c r="F111" i="1"/>
  <c r="D22" i="1"/>
  <c r="D17" i="1"/>
  <c r="D202" i="1"/>
  <c r="D15" i="1"/>
  <c r="D14" i="1"/>
  <c r="D13" i="1"/>
  <c r="D11" i="1" l="1"/>
  <c r="D10" i="1"/>
  <c r="D9" i="1"/>
  <c r="D82" i="1" l="1"/>
  <c r="D235" i="1" l="1"/>
  <c r="D234" i="1"/>
  <c r="D233" i="1"/>
  <c r="E153" i="1"/>
  <c r="E89" i="1"/>
  <c r="D72" i="1" l="1"/>
  <c r="D146" i="1"/>
  <c r="D156" i="1" l="1"/>
  <c r="D150" i="1"/>
  <c r="D152" i="1" l="1"/>
  <c r="D84" i="1" l="1"/>
  <c r="D76" i="1" l="1"/>
  <c r="D230" i="1"/>
  <c r="D226" i="1"/>
  <c r="D222" i="1"/>
  <c r="D218" i="1"/>
  <c r="D214" i="1"/>
  <c r="D210" i="1"/>
  <c r="D198" i="1"/>
  <c r="D188" i="1"/>
  <c r="D184" i="1"/>
  <c r="D180" i="1"/>
  <c r="D176" i="1"/>
  <c r="D172" i="1"/>
  <c r="D168" i="1"/>
  <c r="D164" i="1"/>
  <c r="D160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12" i="1" l="1"/>
  <c r="D190" i="1"/>
  <c r="D231" i="1" s="1"/>
  <c r="D24" i="1" s="1"/>
  <c r="D16" i="1" l="1"/>
</calcChain>
</file>

<file path=xl/sharedStrings.xml><?xml version="1.0" encoding="utf-8"?>
<sst xmlns="http://schemas.openxmlformats.org/spreadsheetml/2006/main" count="920" uniqueCount="368">
  <si>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</si>
  <si>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</si>
  <si>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</si>
  <si>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</si>
  <si>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</si>
  <si>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</si>
  <si>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</si>
  <si>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</si>
  <si>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</si>
  <si>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</si>
  <si>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</si>
  <si>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</si>
  <si>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</si>
  <si>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</si>
  <si>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</si>
  <si>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</si>
  <si>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</si>
  <si>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</si>
  <si>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</si>
  <si>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</si>
  <si>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</si>
  <si>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</si>
  <si>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</si>
  <si>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</si>
  <si>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</si>
  <si>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</si>
  <si>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</si>
  <si>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</si>
  <si>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</si>
  <si>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</si>
  <si>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</si>
  <si>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</si>
  <si>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</si>
  <si>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</si>
  <si>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</si>
  <si>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</si>
  <si>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</si>
  <si>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</si>
  <si>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</si>
  <si>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</si>
  <si>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</si>
  <si>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</si>
  <si>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</si>
  <si>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</si>
  <si>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</si>
  <si>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</si>
  <si>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</si>
  <si>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</si>
  <si>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</si>
  <si>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</si>
  <si>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</si>
  <si>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</si>
  <si>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</si>
  <si>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</si>
  <si>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</si>
  <si>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</si>
  <si>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</si>
  <si>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</si>
  <si>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</si>
  <si>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</si>
  <si>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</si>
  <si>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</si>
  <si>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</si>
  <si>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</si>
  <si>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</si>
  <si>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</si>
  <si>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</si>
  <si>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</si>
  <si>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</si>
  <si>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</si>
  <si>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</si>
  <si>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</si>
  <si>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</si>
  <si>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</si>
  <si>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</si>
  <si>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</si>
  <si>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</si>
  <si>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</si>
  <si>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</si>
  <si>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</si>
  <si>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</si>
  <si>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</si>
  <si>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</si>
  <si>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</si>
  <si>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</si>
  <si>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</si>
  <si>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</si>
  <si>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</si>
  <si>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</si>
  <si>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</si>
  <si>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</si>
  <si>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</si>
  <si>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</si>
  <si>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</si>
  <si>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</si>
  <si>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</si>
  <si>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</si>
  <si>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</si>
  <si>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</si>
  <si>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</si>
  <si>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</si>
  <si>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</si>
  <si>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</si>
  <si>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</si>
  <si>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</si>
  <si>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</si>
  <si>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</si>
  <si>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</si>
  <si>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</si>
  <si>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</si>
  <si>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</si>
  <si>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</si>
  <si>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</si>
  <si>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</si>
  <si>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</si>
  <si>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</si>
  <si>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</si>
  <si>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</si>
  <si>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</si>
  <si>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</si>
  <si>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</si>
  <si>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</si>
  <si>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</si>
  <si>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</si>
  <si>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</si>
  <si>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</si>
  <si>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</si>
  <si>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</si>
  <si>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</si>
  <si>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</si>
  <si>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</si>
  <si>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</si>
  <si>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</si>
  <si>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</si>
  <si>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</si>
  <si>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</si>
  <si>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</si>
  <si>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</si>
  <si>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</si>
  <si>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</si>
  <si>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</si>
  <si>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</si>
  <si>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</si>
  <si>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</si>
  <si>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</si>
  <si>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</si>
  <si>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</si>
  <si>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</si>
  <si>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</si>
  <si>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</si>
  <si>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</si>
  <si>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</si>
  <si>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</si>
  <si>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</si>
  <si>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</si>
  <si>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</si>
  <si>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</si>
  <si>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</si>
  <si>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</si>
  <si>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</si>
  <si>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</si>
  <si>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</si>
  <si>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</si>
  <si>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</si>
  <si>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</si>
  <si>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</si>
  <si>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</si>
  <si>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</si>
  <si>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</si>
  <si>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</si>
  <si>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</si>
  <si>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</si>
  <si>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</si>
  <si>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</si>
  <si>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</si>
  <si>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</si>
  <si>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</si>
  <si>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</si>
  <si>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</si>
  <si>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</si>
  <si>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</si>
  <si>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</si>
  <si>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</si>
  <si>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</si>
  <si>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</si>
  <si>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</si>
  <si>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</si>
  <si>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</si>
  <si>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</si>
  <si>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</si>
  <si>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</si>
  <si>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</si>
  <si>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</si>
  <si>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</si>
  <si>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</si>
  <si>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</si>
  <si>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</si>
  <si>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</si>
  <si>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</si>
  <si>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</si>
  <si>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</si>
  <si>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</si>
  <si>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</si>
  <si>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</si>
  <si>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</si>
  <si>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</si>
  <si>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</si>
  <si>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</si>
  <si>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</si>
  <si>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</si>
  <si>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</si>
  <si>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</si>
  <si>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</si>
  <si>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</si>
  <si>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</si>
  <si>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</si>
  <si>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</si>
  <si>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</si>
  <si>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</si>
  <si>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</si>
  <si>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</si>
  <si>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</si>
  <si>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</si>
  <si>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</si>
  <si>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</si>
  <si>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</si>
  <si>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</si>
  <si>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</si>
  <si>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</si>
  <si>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</si>
  <si>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</si>
  <si>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</si>
  <si>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</si>
  <si>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</si>
  <si>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</si>
  <si>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</si>
  <si>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</si>
  <si>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</si>
  <si>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</si>
  <si>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</si>
  <si>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</si>
  <si>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</si>
  <si>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</si>
  <si>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</si>
  <si>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</si>
  <si>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</si>
  <si>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</si>
  <si>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</si>
  <si>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</si>
  <si>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</si>
  <si>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</si>
  <si>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</si>
  <si>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</si>
  <si>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</si>
  <si>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</si>
  <si>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</si>
  <si>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</si>
  <si>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</si>
  <si>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</si>
  <si>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</si>
  <si>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</si>
  <si>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</si>
  <si>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</si>
  <si>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</si>
  <si>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</si>
  <si>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</si>
  <si>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</si>
  <si>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</si>
  <si>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</si>
  <si>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</si>
  <si>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</si>
  <si>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</si>
  <si>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</si>
  <si>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</si>
  <si>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</si>
  <si>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</si>
  <si>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</si>
  <si>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</si>
  <si>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</si>
  <si>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</si>
  <si>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</si>
  <si>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</si>
  <si>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</si>
  <si>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</si>
  <si>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</si>
  <si>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</si>
  <si>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</si>
  <si>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</si>
  <si>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</si>
  <si>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</si>
  <si>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</si>
  <si>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</si>
  <si>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</si>
  <si>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</si>
  <si>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</si>
  <si>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</si>
  <si>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</si>
  <si>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</si>
  <si>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</si>
  <si>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</si>
  <si>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</si>
  <si>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</si>
  <si>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</si>
  <si>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</si>
  <si>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</si>
  <si>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</si>
  <si>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</si>
  <si>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</si>
  <si>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</si>
  <si>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</si>
  <si>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</si>
  <si>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</si>
  <si>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</si>
  <si>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</si>
  <si>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</si>
  <si>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</si>
  <si>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</si>
  <si>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</si>
  <si>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</si>
  <si>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</si>
  <si>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</si>
  <si>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</si>
  <si>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</si>
  <si>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</si>
  <si>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</si>
  <si>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</si>
  <si>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</si>
  <si>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</si>
  <si>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</si>
  <si>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</si>
  <si>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</si>
  <si>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</si>
  <si>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</si>
  <si>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</si>
  <si>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</si>
  <si>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</si>
  <si>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</si>
  <si>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</si>
  <si>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</si>
  <si>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</si>
  <si>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</si>
  <si>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</si>
  <si>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</si>
  <si>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</si>
  <si>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</si>
  <si>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</si>
  <si>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</si>
  <si>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</si>
  <si>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</si>
  <si>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</si>
  <si>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</si>
  <si>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</si>
  <si>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</si>
  <si>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</si>
  <si>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</si>
  <si>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</si>
  <si>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</si>
  <si>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</si>
  <si>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</si>
  <si>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</si>
  <si>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</si>
  <si>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</si>
  <si>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экономист</t>
  </si>
  <si>
    <t>тариф</t>
  </si>
  <si>
    <t>Отчет об исполнении управляющей организацией ООО "ГУК "Привокзальная" договора оказания услуг выполнения работ за 2019 год по дому № 61               ул. Интернациональная в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</si>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</sst>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48;&#1085;&#1090;&#1077;&#1088;&#1085;&#1072;&#1094;&#1080;&#1086;&#1085;&#1072;&#1083;&#1100;&#1085;&#1072;&#1103;,%20&#1076;.61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4719.96</v>
          </cell>
        </row>
        <row r="24">
          <cell r="D24">
            <v>7083.4226399999934</v>
          </cell>
        </row>
        <row r="25">
          <cell r="D25">
            <v>38804.639999999999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FW4">
            <v>402.4</v>
          </cell>
        </row>
        <row r="39">
          <cell r="FW39">
            <v>0.57599400000000001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 refreshError="1"/>
      <sheetData sheetId="1" refreshError="1">
        <row r="36">
          <cell r="I36">
            <v>4719.96</v>
          </cell>
        </row>
        <row r="37">
          <cell r="P37">
            <v>3207.6719999999996</v>
          </cell>
          <cell r="U37">
            <v>3639.4739999999997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22">
          <cell r="GW1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0">
          <cell r="FW10">
            <v>6.7283999999999997E-2</v>
          </cell>
        </row>
        <row r="12">
          <cell r="FW12">
            <v>0.186191</v>
          </cell>
        </row>
        <row r="15">
          <cell r="FW15">
            <v>0.34983700000000001</v>
          </cell>
        </row>
        <row r="17">
          <cell r="FW17">
            <v>1.6067000000000001E-2</v>
          </cell>
        </row>
        <row r="18">
          <cell r="FW18">
            <v>9.6402000000000002E-2</v>
          </cell>
        </row>
        <row r="20">
          <cell r="FW20">
            <v>0.174567</v>
          </cell>
        </row>
        <row r="21">
          <cell r="FW21">
            <v>0.31902700000000001</v>
          </cell>
        </row>
        <row r="25">
          <cell r="FW25">
            <v>0.69389500000000004</v>
          </cell>
        </row>
        <row r="27">
          <cell r="FW27">
            <v>7.2180999999999995E-2</v>
          </cell>
        </row>
        <row r="28">
          <cell r="FW28">
            <v>0.15712300000000001</v>
          </cell>
        </row>
        <row r="29">
          <cell r="FW29">
            <v>5.7403000000000003E-2</v>
          </cell>
        </row>
        <row r="30">
          <cell r="FW30">
            <v>0.11110299999999999</v>
          </cell>
        </row>
        <row r="34">
          <cell r="FW34">
            <v>0.288607</v>
          </cell>
        </row>
        <row r="46">
          <cell r="FW46">
            <v>0.159</v>
          </cell>
        </row>
        <row r="47">
          <cell r="FW47">
            <v>0.30099999999999999</v>
          </cell>
        </row>
        <row r="48">
          <cell r="FW48">
            <v>7.6999999999999999E-2</v>
          </cell>
        </row>
        <row r="49">
          <cell r="FW49">
            <v>0.158</v>
          </cell>
        </row>
        <row r="50">
          <cell r="FW50">
            <v>4.1000000000000002E-2</v>
          </cell>
        </row>
        <row r="51">
          <cell r="FW51">
            <v>0.216</v>
          </cell>
        </row>
        <row r="52">
          <cell r="FW52">
            <v>4.3999999999999997E-2</v>
          </cell>
        </row>
        <row r="53">
          <cell r="FW53">
            <v>3.4000000000000002E-2</v>
          </cell>
        </row>
        <row r="55">
          <cell r="FW55">
            <v>0.26800000000000002</v>
          </cell>
        </row>
        <row r="56">
          <cell r="FW56">
            <v>0.64200000000000002</v>
          </cell>
        </row>
        <row r="57">
          <cell r="FW57">
            <v>5.7000000000000002E-2</v>
          </cell>
        </row>
        <row r="58">
          <cell r="FW58">
            <v>2.4E-2</v>
          </cell>
        </row>
        <row r="59">
          <cell r="FW59">
            <v>0.28399999999999997</v>
          </cell>
        </row>
        <row r="60">
          <cell r="FW60">
            <v>1.2E-2</v>
          </cell>
        </row>
        <row r="77">
          <cell r="FW77">
            <v>0.88500000000000001</v>
          </cell>
        </row>
        <row r="101">
          <cell r="FW101">
            <v>1.2254</v>
          </cell>
        </row>
        <row r="102">
          <cell r="FW102">
            <v>0.78334999999999999</v>
          </cell>
        </row>
        <row r="123">
          <cell r="FW123">
            <v>22926.509827199996</v>
          </cell>
        </row>
        <row r="124">
          <cell r="FW124">
            <v>25084.674383999994</v>
          </cell>
        </row>
        <row r="125">
          <cell r="FW125">
            <v>5917.2115199999998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abSelected="1" view="pageBreakPreview" zoomScale="90" zoomScaleNormal="70" zoomScaleSheetLayoutView="90" workbookViewId="0"/>
  </sheetViews>
  <sheetFormatPr defaultRowHeight="15.75" x14ac:dyDescent="0.25"/>
  <cols>
    <col min="1" max="1" width="9.140625" style="21"/>
    <col min="2" max="2" width="62.42578125" style="18" customWidth="1"/>
    <col min="3" max="3" width="26.7109375" style="18" customWidth="1"/>
    <col min="4" max="4" width="62.7109375" style="18" customWidth="1"/>
    <col min="5" max="5" width="21.140625" style="18" hidden="1" customWidth="1"/>
    <col min="6" max="6" width="17.85546875" style="18" hidden="1" customWidth="1"/>
    <col min="7" max="7" width="9.140625" style="18" hidden="1" customWidth="1"/>
    <col min="8" max="22" width="0" style="18" hidden="1" customWidth="1"/>
    <col min="23" max="23" width="0" style="2" hidden="1" customWidth="1"/>
    <col min="24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s="2" customFormat="1" x14ac:dyDescent="0.25">
      <c r="A1" s="21"/>
      <c r="B1" s="18"/>
      <c r="C1" s="18"/>
      <c r="D1" s="18"/>
      <c r="E1" s="18" t="s">
        <v>0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s="5" customFormat="1" ht="33.75" customHeight="1" x14ac:dyDescent="0.25">
      <c r="A2" s="22" t="s">
        <v>364</v>
      </c>
      <c r="B2" s="22"/>
      <c r="C2" s="22"/>
      <c r="D2" s="22"/>
      <c r="E2" s="18">
        <v>402.4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s="2" customFormat="1" x14ac:dyDescent="0.25">
      <c r="A4" s="6" t="s">
        <v>1</v>
      </c>
      <c r="B4" s="1" t="s">
        <v>2</v>
      </c>
      <c r="C4" s="1" t="s">
        <v>3</v>
      </c>
      <c r="D4" s="1" t="s">
        <v>4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s="2" customFormat="1" x14ac:dyDescent="0.25">
      <c r="A5" s="6" t="s">
        <v>5</v>
      </c>
      <c r="B5" s="1" t="s">
        <v>6</v>
      </c>
      <c r="C5" s="1" t="s">
        <v>7</v>
      </c>
      <c r="D5" s="1" t="s">
        <v>365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s="2" customFormat="1" x14ac:dyDescent="0.25">
      <c r="A6" s="6" t="s">
        <v>8</v>
      </c>
      <c r="B6" s="1" t="s">
        <v>9</v>
      </c>
      <c r="C6" s="1" t="s">
        <v>7</v>
      </c>
      <c r="D6" s="1" t="s">
        <v>366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s="2" customFormat="1" x14ac:dyDescent="0.25">
      <c r="A7" s="6" t="s">
        <v>10</v>
      </c>
      <c r="B7" s="1" t="s">
        <v>11</v>
      </c>
      <c r="C7" s="1" t="s">
        <v>7</v>
      </c>
      <c r="D7" s="1" t="s">
        <v>367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s="2" customFormat="1" ht="42.75" customHeight="1" x14ac:dyDescent="0.25">
      <c r="A8" s="19" t="s">
        <v>12</v>
      </c>
      <c r="B8" s="19"/>
      <c r="C8" s="19"/>
      <c r="D8" s="19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s="2" customFormat="1" x14ac:dyDescent="0.25">
      <c r="A9" s="6" t="s">
        <v>13</v>
      </c>
      <c r="B9" s="1" t="s">
        <v>14</v>
      </c>
      <c r="C9" s="1" t="s">
        <v>15</v>
      </c>
      <c r="D9" s="16">
        <f>[1]Лист1!$D$23</f>
        <v>4719.96</v>
      </c>
      <c r="E9" s="18" t="s">
        <v>362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2" customFormat="1" x14ac:dyDescent="0.25">
      <c r="A10" s="6" t="s">
        <v>16</v>
      </c>
      <c r="B10" s="1" t="s">
        <v>17</v>
      </c>
      <c r="C10" s="1" t="s">
        <v>15</v>
      </c>
      <c r="D10" s="16">
        <f>[1]Лист1!$D$24</f>
        <v>7083.4226399999934</v>
      </c>
      <c r="E10" s="18" t="s">
        <v>362</v>
      </c>
      <c r="F10" s="14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s="2" customFormat="1" x14ac:dyDescent="0.25">
      <c r="A11" s="6" t="s">
        <v>18</v>
      </c>
      <c r="B11" s="1" t="s">
        <v>19</v>
      </c>
      <c r="C11" s="1" t="s">
        <v>15</v>
      </c>
      <c r="D11" s="7">
        <f>[1]Лист1!$D$25</f>
        <v>38804.639999999999</v>
      </c>
      <c r="E11" s="18" t="s">
        <v>362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s="2" customFormat="1" ht="31.5" x14ac:dyDescent="0.25">
      <c r="A12" s="6" t="s">
        <v>20</v>
      </c>
      <c r="B12" s="1" t="s">
        <v>21</v>
      </c>
      <c r="C12" s="1" t="s">
        <v>15</v>
      </c>
      <c r="D12" s="7">
        <f>D13+D14+D15</f>
        <v>53928.395731199984</v>
      </c>
      <c r="E12" s="18" t="s">
        <v>363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s="2" customFormat="1" x14ac:dyDescent="0.25">
      <c r="A13" s="6" t="s">
        <v>22</v>
      </c>
      <c r="B13" s="23" t="s">
        <v>23</v>
      </c>
      <c r="C13" s="1" t="s">
        <v>15</v>
      </c>
      <c r="D13" s="7">
        <f>'[5]ГУК 2019'!$FW$124</f>
        <v>25084.674383999994</v>
      </c>
      <c r="E13" s="18" t="s">
        <v>363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s="2" customFormat="1" x14ac:dyDescent="0.25">
      <c r="A14" s="6" t="s">
        <v>24</v>
      </c>
      <c r="B14" s="23" t="s">
        <v>25</v>
      </c>
      <c r="C14" s="1" t="s">
        <v>15</v>
      </c>
      <c r="D14" s="7">
        <f>'[5]ГУК 2019'!$FW$123</f>
        <v>22926.509827199996</v>
      </c>
      <c r="E14" s="18" t="s">
        <v>363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s="2" customFormat="1" x14ac:dyDescent="0.25">
      <c r="A15" s="6" t="s">
        <v>26</v>
      </c>
      <c r="B15" s="23" t="s">
        <v>27</v>
      </c>
      <c r="C15" s="1" t="s">
        <v>15</v>
      </c>
      <c r="D15" s="7">
        <f>'[5]ГУК 2019'!$FW$125</f>
        <v>5917.2115199999998</v>
      </c>
      <c r="E15" s="18" t="s">
        <v>363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s="2" customFormat="1" x14ac:dyDescent="0.25">
      <c r="A16" s="23" t="s">
        <v>28</v>
      </c>
      <c r="B16" s="23" t="s">
        <v>29</v>
      </c>
      <c r="C16" s="23" t="s">
        <v>15</v>
      </c>
      <c r="D16" s="24">
        <f>D17</f>
        <v>49431.265731199979</v>
      </c>
      <c r="E16" s="18">
        <v>43141.29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s="2" customFormat="1" ht="31.5" x14ac:dyDescent="0.25">
      <c r="A17" s="23" t="s">
        <v>30</v>
      </c>
      <c r="B17" s="23" t="s">
        <v>31</v>
      </c>
      <c r="C17" s="23" t="s">
        <v>15</v>
      </c>
      <c r="D17" s="24">
        <f>D12-D25+D236+D252</f>
        <v>49431.265731199979</v>
      </c>
      <c r="E17" s="18" t="s">
        <v>362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s="2" customFormat="1" ht="31.5" x14ac:dyDescent="0.25">
      <c r="A18" s="23" t="s">
        <v>32</v>
      </c>
      <c r="B18" s="23" t="s">
        <v>33</v>
      </c>
      <c r="C18" s="23" t="s">
        <v>15</v>
      </c>
      <c r="D18" s="23"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s="2" customFormat="1" x14ac:dyDescent="0.25">
      <c r="A19" s="23" t="s">
        <v>34</v>
      </c>
      <c r="B19" s="23" t="s">
        <v>35</v>
      </c>
      <c r="C19" s="23" t="s">
        <v>15</v>
      </c>
      <c r="D19" s="23"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s="2" customFormat="1" x14ac:dyDescent="0.25">
      <c r="A20" s="23" t="s">
        <v>36</v>
      </c>
      <c r="B20" s="23" t="s">
        <v>37</v>
      </c>
      <c r="C20" s="23" t="s">
        <v>15</v>
      </c>
      <c r="D20" s="23">
        <v>0</v>
      </c>
      <c r="E20" s="18" t="s">
        <v>362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s="2" customFormat="1" x14ac:dyDescent="0.25">
      <c r="A21" s="23" t="s">
        <v>38</v>
      </c>
      <c r="B21" s="23" t="s">
        <v>39</v>
      </c>
      <c r="C21" s="23" t="s">
        <v>15</v>
      </c>
      <c r="D21" s="23">
        <v>0</v>
      </c>
      <c r="E21" s="18" t="s">
        <v>362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s="2" customFormat="1" x14ac:dyDescent="0.25">
      <c r="A22" s="23" t="s">
        <v>40</v>
      </c>
      <c r="B22" s="23" t="s">
        <v>41</v>
      </c>
      <c r="C22" s="23" t="s">
        <v>15</v>
      </c>
      <c r="D22" s="24">
        <f>D16+D10+D9</f>
        <v>61234.648371199968</v>
      </c>
      <c r="E22" s="18" t="s">
        <v>362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s="2" customFormat="1" x14ac:dyDescent="0.25">
      <c r="A23" s="23" t="s">
        <v>42</v>
      </c>
      <c r="B23" s="23" t="s">
        <v>43</v>
      </c>
      <c r="C23" s="23" t="s">
        <v>15</v>
      </c>
      <c r="D23" s="24">
        <v>0</v>
      </c>
      <c r="E23" s="18" t="s">
        <v>362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s="2" customFormat="1" x14ac:dyDescent="0.25">
      <c r="A24" s="23" t="s">
        <v>44</v>
      </c>
      <c r="B24" s="23" t="s">
        <v>45</v>
      </c>
      <c r="C24" s="23" t="s">
        <v>15</v>
      </c>
      <c r="D24" s="24">
        <f>D22-D231</f>
        <v>4975.0661375999698</v>
      </c>
      <c r="E24" s="18" t="s">
        <v>362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s="2" customFormat="1" x14ac:dyDescent="0.25">
      <c r="A25" s="23" t="s">
        <v>46</v>
      </c>
      <c r="B25" s="23" t="s">
        <v>47</v>
      </c>
      <c r="C25" s="23" t="s">
        <v>15</v>
      </c>
      <c r="D25" s="24">
        <v>14.65</v>
      </c>
      <c r="E25" s="18" t="s">
        <v>362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s="2" customFormat="1" ht="35.25" customHeight="1" x14ac:dyDescent="0.25">
      <c r="A26" s="19" t="s">
        <v>48</v>
      </c>
      <c r="B26" s="19"/>
      <c r="C26" s="19"/>
      <c r="D26" s="19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s="5" customFormat="1" ht="31.5" x14ac:dyDescent="0.25">
      <c r="A27" s="17" t="s">
        <v>49</v>
      </c>
      <c r="B27" s="3" t="s">
        <v>50</v>
      </c>
      <c r="C27" s="3" t="s">
        <v>7</v>
      </c>
      <c r="D27" s="3" t="s">
        <v>51</v>
      </c>
      <c r="E27" s="18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s="2" customFormat="1" x14ac:dyDescent="0.25">
      <c r="A28" s="6" t="s">
        <v>52</v>
      </c>
      <c r="B28" s="1" t="s">
        <v>53</v>
      </c>
      <c r="C28" s="1" t="s">
        <v>15</v>
      </c>
      <c r="D28" s="7">
        <f>E28</f>
        <v>4273.4880000000003</v>
      </c>
      <c r="E28" s="15">
        <f>F28</f>
        <v>4273.4880000000003</v>
      </c>
      <c r="F28" s="18">
        <f>'[5]ГУК 2019'!$FW$77*12*E2</f>
        <v>4273.4880000000003</v>
      </c>
      <c r="G28" s="15">
        <f>'[3]2018 непоср.'!$U$37</f>
        <v>3639.4739999999997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2" customFormat="1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18" t="s">
        <v>362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2" customFormat="1" x14ac:dyDescent="0.25">
      <c r="A30" s="6" t="s">
        <v>57</v>
      </c>
      <c r="B30" s="1" t="s">
        <v>58</v>
      </c>
      <c r="C30" s="1" t="s">
        <v>7</v>
      </c>
      <c r="D30" s="1" t="s">
        <v>59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2" customFormat="1" x14ac:dyDescent="0.25">
      <c r="A31" s="6" t="s">
        <v>60</v>
      </c>
      <c r="B31" s="1" t="s">
        <v>3</v>
      </c>
      <c r="C31" s="1" t="s">
        <v>7</v>
      </c>
      <c r="D31" s="1" t="s">
        <v>61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2" customFormat="1" x14ac:dyDescent="0.25">
      <c r="A32" s="6" t="s">
        <v>62</v>
      </c>
      <c r="B32" s="1" t="s">
        <v>63</v>
      </c>
      <c r="C32" s="1" t="s">
        <v>15</v>
      </c>
      <c r="D32" s="8">
        <f>E28/E2</f>
        <v>10.620000000000001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5" customFormat="1" ht="31.5" x14ac:dyDescent="0.25">
      <c r="A33" s="17" t="s">
        <v>64</v>
      </c>
      <c r="B33" s="3" t="s">
        <v>50</v>
      </c>
      <c r="C33" s="3" t="s">
        <v>7</v>
      </c>
      <c r="D33" s="3" t="s">
        <v>65</v>
      </c>
      <c r="E33" s="18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s="2" customFormat="1" x14ac:dyDescent="0.25">
      <c r="A34" s="6" t="s">
        <v>67</v>
      </c>
      <c r="B34" s="1" t="s">
        <v>53</v>
      </c>
      <c r="C34" s="1" t="s">
        <v>15</v>
      </c>
      <c r="D34" s="16">
        <f>E35+E39+E43+E47+E51+E55</f>
        <v>0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s="2" customFormat="1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8">
        <v>0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s="2" customFormat="1" x14ac:dyDescent="0.25">
      <c r="A36" s="6" t="s">
        <v>70</v>
      </c>
      <c r="B36" s="1" t="s">
        <v>58</v>
      </c>
      <c r="C36" s="1" t="s">
        <v>7</v>
      </c>
      <c r="D36" s="1" t="s">
        <v>71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s="2" customFormat="1" x14ac:dyDescent="0.25">
      <c r="A37" s="6" t="s">
        <v>72</v>
      </c>
      <c r="B37" s="1" t="s">
        <v>3</v>
      </c>
      <c r="C37" s="1" t="s">
        <v>7</v>
      </c>
      <c r="D37" s="1" t="s">
        <v>61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s="2" customFormat="1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s="2" customFormat="1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8">
        <v>0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s="2" customFormat="1" x14ac:dyDescent="0.25">
      <c r="A40" s="6" t="s">
        <v>76</v>
      </c>
      <c r="B40" s="1" t="s">
        <v>58</v>
      </c>
      <c r="C40" s="1" t="s">
        <v>7</v>
      </c>
      <c r="D40" s="1" t="s">
        <v>77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s="2" customFormat="1" x14ac:dyDescent="0.25">
      <c r="A41" s="6" t="s">
        <v>78</v>
      </c>
      <c r="B41" s="1" t="s">
        <v>3</v>
      </c>
      <c r="C41" s="1" t="s">
        <v>7</v>
      </c>
      <c r="D41" s="1" t="s">
        <v>61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s="2" customFormat="1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s="2" customFormat="1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8">
        <v>0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s="2" customFormat="1" x14ac:dyDescent="0.25">
      <c r="A44" s="6" t="s">
        <v>82</v>
      </c>
      <c r="B44" s="1" t="s">
        <v>58</v>
      </c>
      <c r="C44" s="1" t="s">
        <v>7</v>
      </c>
      <c r="D44" s="1" t="s">
        <v>83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s="2" customFormat="1" x14ac:dyDescent="0.25">
      <c r="A45" s="6" t="s">
        <v>84</v>
      </c>
      <c r="B45" s="1" t="s">
        <v>3</v>
      </c>
      <c r="C45" s="1" t="s">
        <v>7</v>
      </c>
      <c r="D45" s="1" t="s">
        <v>61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s="2" customFormat="1" x14ac:dyDescent="0.25">
      <c r="A46" s="6" t="s">
        <v>85</v>
      </c>
      <c r="B46" s="1" t="s">
        <v>63</v>
      </c>
      <c r="C46" s="1" t="s">
        <v>15</v>
      </c>
      <c r="D46" s="16">
        <f>E43/E2</f>
        <v>0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s="2" customFormat="1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8">
        <v>0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s="2" customFormat="1" x14ac:dyDescent="0.25">
      <c r="A48" s="6" t="s">
        <v>88</v>
      </c>
      <c r="B48" s="1" t="s">
        <v>58</v>
      </c>
      <c r="C48" s="1" t="s">
        <v>7</v>
      </c>
      <c r="D48" s="1" t="s">
        <v>89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s="2" customFormat="1" x14ac:dyDescent="0.25">
      <c r="A49" s="6" t="s">
        <v>90</v>
      </c>
      <c r="B49" s="1" t="s">
        <v>3</v>
      </c>
      <c r="C49" s="1" t="s">
        <v>7</v>
      </c>
      <c r="D49" s="1" t="s">
        <v>61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s="2" customFormat="1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s="2" customFormat="1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18">
        <v>0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s="2" customFormat="1" x14ac:dyDescent="0.25">
      <c r="A52" s="6" t="s">
        <v>94</v>
      </c>
      <c r="B52" s="1" t="s">
        <v>58</v>
      </c>
      <c r="C52" s="1" t="s">
        <v>7</v>
      </c>
      <c r="D52" s="7" t="s">
        <v>95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s="2" customFormat="1" x14ac:dyDescent="0.25">
      <c r="A53" s="6" t="s">
        <v>96</v>
      </c>
      <c r="B53" s="1" t="s">
        <v>3</v>
      </c>
      <c r="C53" s="1" t="s">
        <v>7</v>
      </c>
      <c r="D53" s="7" t="s">
        <v>61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s="2" customFormat="1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s="2" customFormat="1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18">
        <v>0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s="2" customFormat="1" x14ac:dyDescent="0.25">
      <c r="A56" s="6" t="s">
        <v>100</v>
      </c>
      <c r="B56" s="1" t="s">
        <v>58</v>
      </c>
      <c r="C56" s="1" t="s">
        <v>7</v>
      </c>
      <c r="D56" s="7" t="s">
        <v>95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s="2" customFormat="1" x14ac:dyDescent="0.25">
      <c r="A57" s="6" t="s">
        <v>101</v>
      </c>
      <c r="B57" s="1" t="s">
        <v>3</v>
      </c>
      <c r="C57" s="1" t="s">
        <v>7</v>
      </c>
      <c r="D57" s="7" t="s">
        <v>61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s="2" customFormat="1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s="5" customFormat="1" ht="24.75" customHeight="1" x14ac:dyDescent="0.25">
      <c r="A59" s="17" t="s">
        <v>103</v>
      </c>
      <c r="B59" s="3" t="s">
        <v>50</v>
      </c>
      <c r="C59" s="3" t="s">
        <v>7</v>
      </c>
      <c r="D59" s="3" t="s">
        <v>104</v>
      </c>
      <c r="E59" s="1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s="2" customFormat="1" x14ac:dyDescent="0.25">
      <c r="A60" s="6" t="s">
        <v>105</v>
      </c>
      <c r="B60" s="1" t="s">
        <v>53</v>
      </c>
      <c r="C60" s="1" t="s">
        <v>15</v>
      </c>
      <c r="D60" s="7">
        <f>E60</f>
        <v>3782.6404799999996</v>
      </c>
      <c r="E60" s="15">
        <f>F60</f>
        <v>3782.6404799999996</v>
      </c>
      <c r="F60" s="18">
        <f>'[5]ГУК 2019'!$FW$102*12*E2</f>
        <v>3782.6404799999996</v>
      </c>
      <c r="G60" s="15">
        <f>'[3]2018 непоср.'!$P$37</f>
        <v>3207.6719999999996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s="2" customFormat="1" ht="31.5" x14ac:dyDescent="0.25">
      <c r="A61" s="6" t="s">
        <v>106</v>
      </c>
      <c r="B61" s="1" t="s">
        <v>55</v>
      </c>
      <c r="C61" s="1" t="s">
        <v>7</v>
      </c>
      <c r="D61" s="1" t="s">
        <v>107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s="2" customFormat="1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18" t="s">
        <v>362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s="2" customFormat="1" x14ac:dyDescent="0.25">
      <c r="A63" s="6" t="s">
        <v>110</v>
      </c>
      <c r="B63" s="1" t="s">
        <v>3</v>
      </c>
      <c r="C63" s="1" t="s">
        <v>7</v>
      </c>
      <c r="D63" s="1" t="s">
        <v>61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s="2" customFormat="1" x14ac:dyDescent="0.25">
      <c r="A64" s="6" t="s">
        <v>111</v>
      </c>
      <c r="B64" s="1" t="s">
        <v>63</v>
      </c>
      <c r="C64" s="1" t="s">
        <v>15</v>
      </c>
      <c r="D64" s="8">
        <f>E60/E2</f>
        <v>9.4001999999999999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s="5" customFormat="1" x14ac:dyDescent="0.25">
      <c r="A65" s="17" t="s">
        <v>113</v>
      </c>
      <c r="B65" s="3" t="s">
        <v>50</v>
      </c>
      <c r="C65" s="3" t="s">
        <v>7</v>
      </c>
      <c r="D65" s="3" t="s">
        <v>114</v>
      </c>
      <c r="E65" s="18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s="2" customFormat="1" x14ac:dyDescent="0.25">
      <c r="A66" s="6" t="s">
        <v>115</v>
      </c>
      <c r="B66" s="1" t="s">
        <v>53</v>
      </c>
      <c r="C66" s="1" t="s">
        <v>15</v>
      </c>
      <c r="D66" s="1">
        <f>E66</f>
        <v>5917.21</v>
      </c>
      <c r="E66" s="18">
        <v>5917.21</v>
      </c>
      <c r="F66" s="18">
        <f>'[5]ГУК 2019'!$FW$101*12*E2</f>
        <v>5917.2115199999998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s="2" customFormat="1" ht="31.5" x14ac:dyDescent="0.25">
      <c r="A67" s="6" t="s">
        <v>116</v>
      </c>
      <c r="B67" s="1" t="s">
        <v>55</v>
      </c>
      <c r="C67" s="1" t="s">
        <v>7</v>
      </c>
      <c r="D67" s="1" t="s">
        <v>117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s="2" customFormat="1" x14ac:dyDescent="0.25">
      <c r="A68" s="6" t="s">
        <v>118</v>
      </c>
      <c r="B68" s="1" t="s">
        <v>58</v>
      </c>
      <c r="C68" s="1" t="s">
        <v>7</v>
      </c>
      <c r="D68" s="1" t="s">
        <v>109</v>
      </c>
      <c r="E68" s="18" t="s">
        <v>362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s="2" customFormat="1" x14ac:dyDescent="0.25">
      <c r="A69" s="6" t="s">
        <v>119</v>
      </c>
      <c r="B69" s="1" t="s">
        <v>3</v>
      </c>
      <c r="C69" s="1" t="s">
        <v>7</v>
      </c>
      <c r="D69" s="1" t="s">
        <v>61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s="2" customFormat="1" x14ac:dyDescent="0.25">
      <c r="A70" s="6" t="s">
        <v>120</v>
      </c>
      <c r="B70" s="1" t="s">
        <v>63</v>
      </c>
      <c r="C70" s="1" t="s">
        <v>15</v>
      </c>
      <c r="D70" s="8">
        <f>E66/E2</f>
        <v>14.704796222664017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s="5" customFormat="1" ht="31.5" x14ac:dyDescent="0.25">
      <c r="A71" s="17" t="s">
        <v>121</v>
      </c>
      <c r="B71" s="3" t="s">
        <v>50</v>
      </c>
      <c r="C71" s="3" t="s">
        <v>7</v>
      </c>
      <c r="D71" s="3" t="s">
        <v>122</v>
      </c>
      <c r="E71" s="18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s="2" customFormat="1" x14ac:dyDescent="0.25">
      <c r="A72" s="6" t="s">
        <v>123</v>
      </c>
      <c r="B72" s="1" t="s">
        <v>53</v>
      </c>
      <c r="C72" s="1" t="s">
        <v>15</v>
      </c>
      <c r="D72" s="7">
        <f>E73</f>
        <v>2502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s="2" customFormat="1" ht="31.5" x14ac:dyDescent="0.25">
      <c r="A73" s="6" t="s">
        <v>124</v>
      </c>
      <c r="B73" s="1" t="s">
        <v>55</v>
      </c>
      <c r="C73" s="1" t="s">
        <v>7</v>
      </c>
      <c r="D73" s="1" t="s">
        <v>122</v>
      </c>
      <c r="E73" s="14">
        <v>2502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s="2" customFormat="1" x14ac:dyDescent="0.25">
      <c r="A74" s="6" t="s">
        <v>125</v>
      </c>
      <c r="B74" s="1" t="s">
        <v>58</v>
      </c>
      <c r="C74" s="1" t="s">
        <v>7</v>
      </c>
      <c r="D74" s="1" t="s">
        <v>95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s="2" customFormat="1" x14ac:dyDescent="0.25">
      <c r="A75" s="6" t="s">
        <v>126</v>
      </c>
      <c r="B75" s="1" t="s">
        <v>3</v>
      </c>
      <c r="C75" s="1" t="s">
        <v>7</v>
      </c>
      <c r="D75" s="1" t="s">
        <v>61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s="2" customFormat="1" x14ac:dyDescent="0.25">
      <c r="A76" s="6" t="s">
        <v>127</v>
      </c>
      <c r="B76" s="1" t="s">
        <v>63</v>
      </c>
      <c r="C76" s="1" t="s">
        <v>15</v>
      </c>
      <c r="D76" s="8">
        <f>D72/E2</f>
        <v>6.2176938369781318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s="5" customFormat="1" ht="31.5" x14ac:dyDescent="0.25">
      <c r="A77" s="17" t="s">
        <v>128</v>
      </c>
      <c r="B77" s="3" t="s">
        <v>50</v>
      </c>
      <c r="C77" s="3" t="s">
        <v>7</v>
      </c>
      <c r="D77" s="3" t="s">
        <v>129</v>
      </c>
      <c r="E77" s="15">
        <v>414.87</v>
      </c>
      <c r="F77" s="4">
        <v>7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s="2" customFormat="1" x14ac:dyDescent="0.25">
      <c r="A78" s="6" t="s">
        <v>130</v>
      </c>
      <c r="B78" s="1" t="s">
        <v>53</v>
      </c>
      <c r="C78" s="1" t="s">
        <v>15</v>
      </c>
      <c r="D78" s="1">
        <f>E77</f>
        <v>414.87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s="2" customFormat="1" ht="31.5" x14ac:dyDescent="0.25">
      <c r="A79" s="6" t="s">
        <v>131</v>
      </c>
      <c r="B79" s="1" t="s">
        <v>55</v>
      </c>
      <c r="C79" s="1" t="s">
        <v>7</v>
      </c>
      <c r="D79" s="1" t="s">
        <v>129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s="2" customFormat="1" x14ac:dyDescent="0.25">
      <c r="A80" s="6" t="s">
        <v>132</v>
      </c>
      <c r="B80" s="1" t="s">
        <v>58</v>
      </c>
      <c r="C80" s="1" t="s">
        <v>7</v>
      </c>
      <c r="D80" s="1" t="s">
        <v>133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s="2" customFormat="1" x14ac:dyDescent="0.25">
      <c r="A81" s="6" t="s">
        <v>134</v>
      </c>
      <c r="B81" s="1" t="s">
        <v>3</v>
      </c>
      <c r="C81" s="1" t="s">
        <v>7</v>
      </c>
      <c r="D81" s="1" t="s">
        <v>135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s="2" customFormat="1" x14ac:dyDescent="0.25">
      <c r="A82" s="6" t="s">
        <v>136</v>
      </c>
      <c r="B82" s="1" t="s">
        <v>63</v>
      </c>
      <c r="C82" s="1" t="s">
        <v>15</v>
      </c>
      <c r="D82" s="8">
        <f>E77/F77</f>
        <v>59.267142857142858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s="5" customFormat="1" ht="47.25" x14ac:dyDescent="0.25">
      <c r="A83" s="17" t="s">
        <v>138</v>
      </c>
      <c r="B83" s="3" t="s">
        <v>50</v>
      </c>
      <c r="C83" s="3" t="s">
        <v>7</v>
      </c>
      <c r="D83" s="3" t="s">
        <v>139</v>
      </c>
      <c r="E83" s="18"/>
      <c r="F83" s="1" t="s">
        <v>140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s="2" customFormat="1" x14ac:dyDescent="0.25">
      <c r="A84" s="6" t="s">
        <v>141</v>
      </c>
      <c r="B84" s="1" t="s">
        <v>53</v>
      </c>
      <c r="C84" s="1" t="s">
        <v>15</v>
      </c>
      <c r="D84" s="1">
        <f>E85+E89</f>
        <v>0</v>
      </c>
      <c r="E84" s="18"/>
      <c r="F84" s="1">
        <v>0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s="2" customFormat="1" ht="31.5" x14ac:dyDescent="0.25">
      <c r="A85" s="6" t="s">
        <v>142</v>
      </c>
      <c r="B85" s="1" t="s">
        <v>55</v>
      </c>
      <c r="C85" s="1" t="s">
        <v>7</v>
      </c>
      <c r="D85" s="1" t="s">
        <v>143</v>
      </c>
      <c r="E85" s="18">
        <v>0</v>
      </c>
      <c r="F85" s="20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s="2" customFormat="1" x14ac:dyDescent="0.25">
      <c r="A86" s="6" t="s">
        <v>144</v>
      </c>
      <c r="B86" s="1" t="s">
        <v>58</v>
      </c>
      <c r="C86" s="1" t="s">
        <v>7</v>
      </c>
      <c r="D86" s="1" t="s">
        <v>112</v>
      </c>
      <c r="E86" s="18"/>
      <c r="F86" s="20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s="2" customFormat="1" x14ac:dyDescent="0.25">
      <c r="A87" s="6" t="s">
        <v>145</v>
      </c>
      <c r="B87" s="1" t="s">
        <v>3</v>
      </c>
      <c r="C87" s="1" t="s">
        <v>7</v>
      </c>
      <c r="D87" s="1" t="s">
        <v>146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s="2" customFormat="1" ht="31.5" x14ac:dyDescent="0.25">
      <c r="A88" s="6" t="s">
        <v>147</v>
      </c>
      <c r="B88" s="1" t="s">
        <v>63</v>
      </c>
      <c r="C88" s="1" t="s">
        <v>15</v>
      </c>
      <c r="D88" s="8">
        <v>0</v>
      </c>
      <c r="E88" s="18"/>
      <c r="F88" s="1" t="s">
        <v>140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s="2" customFormat="1" ht="31.5" x14ac:dyDescent="0.25">
      <c r="A89" s="6" t="s">
        <v>148</v>
      </c>
      <c r="B89" s="1" t="s">
        <v>55</v>
      </c>
      <c r="C89" s="1" t="s">
        <v>7</v>
      </c>
      <c r="D89" s="1" t="s">
        <v>149</v>
      </c>
      <c r="E89" s="15">
        <f>'[4]Выполненные работы 2018 г.'!$GW$122</f>
        <v>0</v>
      </c>
      <c r="F89" s="1">
        <f>F84</f>
        <v>0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s="2" customFormat="1" x14ac:dyDescent="0.25">
      <c r="A90" s="6" t="s">
        <v>150</v>
      </c>
      <c r="B90" s="1" t="s">
        <v>58</v>
      </c>
      <c r="C90" s="1" t="s">
        <v>7</v>
      </c>
      <c r="D90" s="1" t="s">
        <v>151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s="2" customFormat="1" x14ac:dyDescent="0.25">
      <c r="A91" s="6" t="s">
        <v>152</v>
      </c>
      <c r="B91" s="1" t="s">
        <v>3</v>
      </c>
      <c r="C91" s="1" t="s">
        <v>7</v>
      </c>
      <c r="D91" s="1" t="s">
        <v>146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s="2" customFormat="1" x14ac:dyDescent="0.25">
      <c r="A92" s="6" t="s">
        <v>153</v>
      </c>
      <c r="B92" s="1" t="s">
        <v>63</v>
      </c>
      <c r="C92" s="1" t="s">
        <v>15</v>
      </c>
      <c r="D92" s="8">
        <v>0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s="5" customFormat="1" ht="63" x14ac:dyDescent="0.25">
      <c r="A93" s="17" t="s">
        <v>154</v>
      </c>
      <c r="B93" s="3" t="s">
        <v>50</v>
      </c>
      <c r="C93" s="3" t="s">
        <v>7</v>
      </c>
      <c r="D93" s="3" t="s">
        <v>155</v>
      </c>
      <c r="E93" s="18"/>
      <c r="F93" s="1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s="2" customFormat="1" x14ac:dyDescent="0.25">
      <c r="A94" s="6" t="s">
        <v>156</v>
      </c>
      <c r="B94" s="1" t="s">
        <v>53</v>
      </c>
      <c r="C94" s="1" t="s">
        <v>15</v>
      </c>
      <c r="D94" s="7">
        <f>E95+E99+E103+E107+E111+E115+E119+E123+E127+E131+E135+E139+E147+E143</f>
        <v>13388.6054816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s="2" customFormat="1" ht="31.5" x14ac:dyDescent="0.25">
      <c r="A95" s="6" t="s">
        <v>157</v>
      </c>
      <c r="B95" s="1" t="s">
        <v>55</v>
      </c>
      <c r="C95" s="1" t="s">
        <v>7</v>
      </c>
      <c r="D95" s="1" t="s">
        <v>158</v>
      </c>
      <c r="E95" s="14">
        <f>F95</f>
        <v>222.12479999999999</v>
      </c>
      <c r="F95" s="18">
        <f>('[5]ГУК 2019'!$FW$53+'[5]ГУК 2019'!$FW$60)*12*E2</f>
        <v>222.12479999999999</v>
      </c>
      <c r="G95" s="14">
        <v>0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s="2" customFormat="1" x14ac:dyDescent="0.25">
      <c r="A96" s="6" t="s">
        <v>159</v>
      </c>
      <c r="B96" s="1" t="s">
        <v>58</v>
      </c>
      <c r="C96" s="1" t="s">
        <v>7</v>
      </c>
      <c r="D96" s="1" t="s">
        <v>137</v>
      </c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s="2" customFormat="1" x14ac:dyDescent="0.25">
      <c r="A97" s="6" t="s">
        <v>160</v>
      </c>
      <c r="B97" s="1" t="s">
        <v>3</v>
      </c>
      <c r="C97" s="1" t="s">
        <v>7</v>
      </c>
      <c r="D97" s="1" t="s">
        <v>61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s="2" customFormat="1" x14ac:dyDescent="0.25">
      <c r="A98" s="6" t="s">
        <v>161</v>
      </c>
      <c r="B98" s="1" t="s">
        <v>63</v>
      </c>
      <c r="C98" s="1" t="s">
        <v>15</v>
      </c>
      <c r="D98" s="8">
        <f>E95/E2</f>
        <v>0.55200000000000005</v>
      </c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s="2" customFormat="1" ht="31.5" x14ac:dyDescent="0.25">
      <c r="A99" s="6" t="s">
        <v>162</v>
      </c>
      <c r="B99" s="1" t="s">
        <v>55</v>
      </c>
      <c r="C99" s="1" t="s">
        <v>7</v>
      </c>
      <c r="D99" s="1" t="s">
        <v>163</v>
      </c>
      <c r="E99" s="15">
        <f>F99</f>
        <v>767.77919999999995</v>
      </c>
      <c r="F99" s="18">
        <f>'[5]ГУК 2019'!$FW$46*12*E2</f>
        <v>767.77919999999995</v>
      </c>
      <c r="G99" s="15">
        <v>575.83000000000004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s="2" customFormat="1" x14ac:dyDescent="0.25">
      <c r="A100" s="6" t="s">
        <v>164</v>
      </c>
      <c r="B100" s="1" t="s">
        <v>58</v>
      </c>
      <c r="C100" s="1" t="s">
        <v>7</v>
      </c>
      <c r="D100" s="1" t="s">
        <v>165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s="2" customFormat="1" x14ac:dyDescent="0.25">
      <c r="A101" s="6" t="s">
        <v>166</v>
      </c>
      <c r="B101" s="1" t="s">
        <v>3</v>
      </c>
      <c r="C101" s="1" t="s">
        <v>7</v>
      </c>
      <c r="D101" s="1" t="s">
        <v>61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s="2" customFormat="1" x14ac:dyDescent="0.25">
      <c r="A102" s="6" t="s">
        <v>167</v>
      </c>
      <c r="B102" s="1" t="s">
        <v>63</v>
      </c>
      <c r="C102" s="1" t="s">
        <v>15</v>
      </c>
      <c r="D102" s="8">
        <f>E99/E2</f>
        <v>1.9079999999999999</v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s="2" customFormat="1" ht="31.5" x14ac:dyDescent="0.25">
      <c r="A103" s="6" t="s">
        <v>168</v>
      </c>
      <c r="B103" s="1" t="s">
        <v>55</v>
      </c>
      <c r="C103" s="1" t="s">
        <v>7</v>
      </c>
      <c r="D103" s="1" t="s">
        <v>169</v>
      </c>
      <c r="E103" s="15">
        <f>F103</f>
        <v>328.35840000000002</v>
      </c>
      <c r="F103" s="18">
        <f>('[5]ГУК 2019'!$FW$52+'[5]ГУК 2019'!$FW$58)*12*E2</f>
        <v>328.35840000000002</v>
      </c>
      <c r="G103" s="15">
        <v>276.33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s="2" customFormat="1" x14ac:dyDescent="0.25">
      <c r="A104" s="6" t="s">
        <v>170</v>
      </c>
      <c r="B104" s="1" t="s">
        <v>58</v>
      </c>
      <c r="C104" s="1" t="s">
        <v>7</v>
      </c>
      <c r="D104" s="1" t="s">
        <v>171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s="2" customFormat="1" x14ac:dyDescent="0.25">
      <c r="A105" s="6" t="s">
        <v>172</v>
      </c>
      <c r="B105" s="1" t="s">
        <v>3</v>
      </c>
      <c r="C105" s="1" t="s">
        <v>7</v>
      </c>
      <c r="D105" s="1" t="s">
        <v>61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 s="2" customFormat="1" x14ac:dyDescent="0.25">
      <c r="A106" s="6" t="s">
        <v>173</v>
      </c>
      <c r="B106" s="1" t="s">
        <v>63</v>
      </c>
      <c r="C106" s="1" t="s">
        <v>15</v>
      </c>
      <c r="D106" s="8">
        <f>E103/E2</f>
        <v>0.81600000000000006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s="2" customFormat="1" ht="31.5" x14ac:dyDescent="0.25">
      <c r="A107" s="6" t="s">
        <v>174</v>
      </c>
      <c r="B107" s="1" t="s">
        <v>55</v>
      </c>
      <c r="C107" s="1" t="s">
        <v>7</v>
      </c>
      <c r="D107" s="1" t="s">
        <v>175</v>
      </c>
      <c r="E107" s="14">
        <v>4122.1899999999996</v>
      </c>
      <c r="F107" s="18">
        <f>('[5]ГУК 2019'!$FW$48+'[5]ГУК 2019'!$FW$56)*12*E2</f>
        <v>3471.9071999999996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s="2" customFormat="1" x14ac:dyDescent="0.25">
      <c r="A108" s="6" t="s">
        <v>176</v>
      </c>
      <c r="B108" s="1" t="s">
        <v>58</v>
      </c>
      <c r="C108" s="1" t="s">
        <v>7</v>
      </c>
      <c r="D108" s="1" t="s">
        <v>83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s="2" customFormat="1" x14ac:dyDescent="0.25">
      <c r="A109" s="6" t="s">
        <v>177</v>
      </c>
      <c r="B109" s="1" t="s">
        <v>3</v>
      </c>
      <c r="C109" s="1" t="s">
        <v>7</v>
      </c>
      <c r="D109" s="1" t="s">
        <v>61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22" s="2" customFormat="1" x14ac:dyDescent="0.25">
      <c r="A110" s="6" t="s">
        <v>178</v>
      </c>
      <c r="B110" s="1" t="s">
        <v>63</v>
      </c>
      <c r="C110" s="1" t="s">
        <v>15</v>
      </c>
      <c r="D110" s="8">
        <f>E107/E2</f>
        <v>10.244010934393637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s="2" customFormat="1" ht="47.25" x14ac:dyDescent="0.25">
      <c r="A111" s="6" t="s">
        <v>179</v>
      </c>
      <c r="B111" s="1" t="s">
        <v>55</v>
      </c>
      <c r="C111" s="1" t="s">
        <v>7</v>
      </c>
      <c r="D111" s="1" t="s">
        <v>180</v>
      </c>
      <c r="E111" s="14">
        <f>F111</f>
        <v>2747.5871999999995</v>
      </c>
      <c r="F111" s="18">
        <f>('[5]ГУК 2019'!$FW$47+'[5]ГУК 2019'!$FW$55)*12*E2</f>
        <v>2747.5871999999995</v>
      </c>
      <c r="G111" s="14">
        <f>849.72+1635.32</f>
        <v>2485.04</v>
      </c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s="2" customFormat="1" x14ac:dyDescent="0.25">
      <c r="A112" s="6" t="s">
        <v>181</v>
      </c>
      <c r="B112" s="1" t="s">
        <v>58</v>
      </c>
      <c r="C112" s="1" t="s">
        <v>7</v>
      </c>
      <c r="D112" s="1" t="s">
        <v>182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s="2" customFormat="1" x14ac:dyDescent="0.25">
      <c r="A113" s="6" t="s">
        <v>183</v>
      </c>
      <c r="B113" s="1" t="s">
        <v>3</v>
      </c>
      <c r="C113" s="1" t="s">
        <v>7</v>
      </c>
      <c r="D113" s="1" t="s">
        <v>61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s="2" customFormat="1" x14ac:dyDescent="0.25">
      <c r="A114" s="6" t="s">
        <v>184</v>
      </c>
      <c r="B114" s="1" t="s">
        <v>63</v>
      </c>
      <c r="C114" s="1" t="s">
        <v>15</v>
      </c>
      <c r="D114" s="8">
        <f>E111/E2</f>
        <v>6.8279999999999994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s="2" customFormat="1" ht="31.5" x14ac:dyDescent="0.25">
      <c r="A115" s="6" t="s">
        <v>185</v>
      </c>
      <c r="B115" s="1" t="s">
        <v>55</v>
      </c>
      <c r="C115" s="1" t="s">
        <v>7</v>
      </c>
      <c r="D115" s="1" t="s">
        <v>186</v>
      </c>
      <c r="E115" s="18">
        <f>F115</f>
        <v>1371.3791999999996</v>
      </c>
      <c r="F115" s="18">
        <f>'[5]ГУК 2019'!$FW$59*12*E2</f>
        <v>1371.3791999999996</v>
      </c>
      <c r="G115" s="18">
        <v>685.29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s="2" customFormat="1" x14ac:dyDescent="0.25">
      <c r="A116" s="6" t="s">
        <v>187</v>
      </c>
      <c r="B116" s="1" t="s">
        <v>58</v>
      </c>
      <c r="C116" s="1" t="s">
        <v>7</v>
      </c>
      <c r="D116" s="1" t="s">
        <v>77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s="2" customFormat="1" x14ac:dyDescent="0.25">
      <c r="A117" s="6" t="s">
        <v>188</v>
      </c>
      <c r="B117" s="1" t="s">
        <v>3</v>
      </c>
      <c r="C117" s="1" t="s">
        <v>7</v>
      </c>
      <c r="D117" s="1" t="s">
        <v>61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s="2" customFormat="1" x14ac:dyDescent="0.25">
      <c r="A118" s="6" t="s">
        <v>189</v>
      </c>
      <c r="B118" s="1" t="s">
        <v>63</v>
      </c>
      <c r="C118" s="1" t="s">
        <v>15</v>
      </c>
      <c r="D118" s="8">
        <f>E115/E2</f>
        <v>3.4079999999999995</v>
      </c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s="2" customFormat="1" ht="31.5" x14ac:dyDescent="0.25">
      <c r="A119" s="6" t="s">
        <v>190</v>
      </c>
      <c r="B119" s="1" t="s">
        <v>55</v>
      </c>
      <c r="C119" s="1" t="s">
        <v>7</v>
      </c>
      <c r="D119" s="1" t="s">
        <v>191</v>
      </c>
      <c r="E119" s="15">
        <f>F119</f>
        <v>1043.0208</v>
      </c>
      <c r="F119" s="18">
        <f>'[5]ГУК 2019'!$FW$51*12*E2</f>
        <v>1043.0208</v>
      </c>
      <c r="G119" s="15">
        <v>496.96</v>
      </c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 s="2" customFormat="1" x14ac:dyDescent="0.25">
      <c r="A120" s="6" t="s">
        <v>192</v>
      </c>
      <c r="B120" s="1" t="s">
        <v>58</v>
      </c>
      <c r="C120" s="1" t="s">
        <v>7</v>
      </c>
      <c r="D120" s="1" t="s">
        <v>112</v>
      </c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22" s="2" customFormat="1" x14ac:dyDescent="0.25">
      <c r="A121" s="6" t="s">
        <v>193</v>
      </c>
      <c r="B121" s="1" t="s">
        <v>3</v>
      </c>
      <c r="C121" s="1" t="s">
        <v>7</v>
      </c>
      <c r="D121" s="1" t="s">
        <v>61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22" s="2" customFormat="1" x14ac:dyDescent="0.25">
      <c r="A122" s="6" t="s">
        <v>194</v>
      </c>
      <c r="B122" s="1" t="s">
        <v>63</v>
      </c>
      <c r="C122" s="1" t="s">
        <v>15</v>
      </c>
      <c r="D122" s="8">
        <f>E119/E2</f>
        <v>2.5920000000000001</v>
      </c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2" s="2" customFormat="1" ht="31.5" x14ac:dyDescent="0.25">
      <c r="A123" s="6" t="s">
        <v>195</v>
      </c>
      <c r="B123" s="1" t="s">
        <v>55</v>
      </c>
      <c r="C123" s="1" t="s">
        <v>7</v>
      </c>
      <c r="D123" s="1" t="s">
        <v>196</v>
      </c>
      <c r="E123" s="15">
        <f>F123</f>
        <v>762.95039999999995</v>
      </c>
      <c r="F123" s="18">
        <f>'[5]ГУК 2019'!$FW$49*12*E2</f>
        <v>762.95039999999995</v>
      </c>
      <c r="G123" s="15">
        <v>362.96</v>
      </c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s="2" customFormat="1" x14ac:dyDescent="0.25">
      <c r="A124" s="6" t="s">
        <v>197</v>
      </c>
      <c r="B124" s="1" t="s">
        <v>58</v>
      </c>
      <c r="C124" s="1" t="s">
        <v>7</v>
      </c>
      <c r="D124" s="1" t="s">
        <v>83</v>
      </c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s="2" customFormat="1" x14ac:dyDescent="0.25">
      <c r="A125" s="6" t="s">
        <v>198</v>
      </c>
      <c r="B125" s="1" t="s">
        <v>3</v>
      </c>
      <c r="C125" s="1" t="s">
        <v>7</v>
      </c>
      <c r="D125" s="1" t="s">
        <v>61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s="2" customFormat="1" x14ac:dyDescent="0.25">
      <c r="A126" s="6" t="s">
        <v>199</v>
      </c>
      <c r="B126" s="1" t="s">
        <v>63</v>
      </c>
      <c r="C126" s="1" t="s">
        <v>15</v>
      </c>
      <c r="D126" s="8">
        <f>E123/E2</f>
        <v>1.8959999999999999</v>
      </c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1:22" s="2" customFormat="1" ht="31.5" x14ac:dyDescent="0.25">
      <c r="A127" s="6" t="s">
        <v>200</v>
      </c>
      <c r="B127" s="1" t="s">
        <v>55</v>
      </c>
      <c r="C127" s="1" t="s">
        <v>7</v>
      </c>
      <c r="D127" s="1" t="s">
        <v>201</v>
      </c>
      <c r="E127" s="15">
        <v>274.76</v>
      </c>
      <c r="F127" s="18">
        <f>'[5]ГУК 2019'!$FW$57*12*E2</f>
        <v>275.24160000000001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1:22" s="2" customFormat="1" x14ac:dyDescent="0.25">
      <c r="A128" s="6" t="s">
        <v>202</v>
      </c>
      <c r="B128" s="1" t="s">
        <v>58</v>
      </c>
      <c r="C128" s="1" t="s">
        <v>7</v>
      </c>
      <c r="D128" s="1" t="s">
        <v>77</v>
      </c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1:22" s="2" customFormat="1" x14ac:dyDescent="0.25">
      <c r="A129" s="6" t="s">
        <v>203</v>
      </c>
      <c r="B129" s="1" t="s">
        <v>3</v>
      </c>
      <c r="C129" s="1" t="s">
        <v>7</v>
      </c>
      <c r="D129" s="1" t="s">
        <v>61</v>
      </c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1:22" s="2" customFormat="1" x14ac:dyDescent="0.25">
      <c r="A130" s="6" t="s">
        <v>204</v>
      </c>
      <c r="B130" s="1" t="s">
        <v>63</v>
      </c>
      <c r="C130" s="1" t="s">
        <v>15</v>
      </c>
      <c r="D130" s="8">
        <f>E127/E2</f>
        <v>0.68280318091451297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1:22" s="2" customFormat="1" ht="31.5" x14ac:dyDescent="0.25">
      <c r="A131" s="6" t="s">
        <v>205</v>
      </c>
      <c r="B131" s="1" t="s">
        <v>55</v>
      </c>
      <c r="C131" s="1" t="s">
        <v>7</v>
      </c>
      <c r="D131" s="8" t="s">
        <v>206</v>
      </c>
      <c r="E131" s="18">
        <v>0</v>
      </c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s="2" customFormat="1" x14ac:dyDescent="0.25">
      <c r="A132" s="6" t="s">
        <v>207</v>
      </c>
      <c r="B132" s="1" t="s">
        <v>58</v>
      </c>
      <c r="C132" s="1" t="s">
        <v>7</v>
      </c>
      <c r="D132" s="8" t="s">
        <v>83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s="2" customFormat="1" x14ac:dyDescent="0.25">
      <c r="A133" s="6" t="s">
        <v>208</v>
      </c>
      <c r="B133" s="1" t="s">
        <v>3</v>
      </c>
      <c r="C133" s="1" t="s">
        <v>7</v>
      </c>
      <c r="D133" s="8" t="s">
        <v>61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 s="2" customFormat="1" x14ac:dyDescent="0.25">
      <c r="A134" s="6" t="s">
        <v>209</v>
      </c>
      <c r="B134" s="1" t="s">
        <v>63</v>
      </c>
      <c r="C134" s="1" t="s">
        <v>15</v>
      </c>
      <c r="D134" s="8">
        <f>E131/E2</f>
        <v>0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s="2" customFormat="1" ht="31.5" x14ac:dyDescent="0.25">
      <c r="A135" s="6" t="s">
        <v>210</v>
      </c>
      <c r="B135" s="1" t="s">
        <v>55</v>
      </c>
      <c r="C135" s="1" t="s">
        <v>7</v>
      </c>
      <c r="D135" s="8" t="s">
        <v>211</v>
      </c>
      <c r="E135" s="18">
        <v>0</v>
      </c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s="2" customFormat="1" x14ac:dyDescent="0.25">
      <c r="A136" s="6" t="s">
        <v>212</v>
      </c>
      <c r="B136" s="1" t="s">
        <v>58</v>
      </c>
      <c r="C136" s="1" t="s">
        <v>7</v>
      </c>
      <c r="D136" s="8" t="s">
        <v>112</v>
      </c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 s="2" customFormat="1" x14ac:dyDescent="0.25">
      <c r="A137" s="6" t="s">
        <v>213</v>
      </c>
      <c r="B137" s="1" t="s">
        <v>3</v>
      </c>
      <c r="C137" s="1" t="s">
        <v>7</v>
      </c>
      <c r="D137" s="8" t="s">
        <v>61</v>
      </c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s="2" customFormat="1" x14ac:dyDescent="0.25">
      <c r="A138" s="6" t="s">
        <v>214</v>
      </c>
      <c r="B138" s="1" t="s">
        <v>63</v>
      </c>
      <c r="C138" s="1" t="s">
        <v>15</v>
      </c>
      <c r="D138" s="8">
        <f>E135/E2</f>
        <v>0</v>
      </c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 s="2" customFormat="1" ht="31.5" x14ac:dyDescent="0.25">
      <c r="A139" s="6" t="s">
        <v>215</v>
      </c>
      <c r="B139" s="1" t="s">
        <v>55</v>
      </c>
      <c r="C139" s="1" t="s">
        <v>7</v>
      </c>
      <c r="D139" s="8" t="s">
        <v>216</v>
      </c>
      <c r="E139" s="18">
        <v>0</v>
      </c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s="2" customFormat="1" x14ac:dyDescent="0.25">
      <c r="A140" s="6" t="s">
        <v>217</v>
      </c>
      <c r="B140" s="1" t="s">
        <v>58</v>
      </c>
      <c r="C140" s="1" t="s">
        <v>7</v>
      </c>
      <c r="D140" s="8" t="s">
        <v>112</v>
      </c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s="2" customFormat="1" x14ac:dyDescent="0.25">
      <c r="A141" s="6" t="s">
        <v>218</v>
      </c>
      <c r="B141" s="1" t="s">
        <v>3</v>
      </c>
      <c r="C141" s="1" t="s">
        <v>7</v>
      </c>
      <c r="D141" s="8" t="s">
        <v>61</v>
      </c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s="2" customFormat="1" x14ac:dyDescent="0.25">
      <c r="A142" s="6" t="s">
        <v>219</v>
      </c>
      <c r="B142" s="1" t="s">
        <v>63</v>
      </c>
      <c r="C142" s="1" t="s">
        <v>15</v>
      </c>
      <c r="D142" s="8">
        <f>E139/E2</f>
        <v>0</v>
      </c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 s="2" customFormat="1" ht="31.5" x14ac:dyDescent="0.25">
      <c r="A143" s="6"/>
      <c r="B143" s="1" t="s">
        <v>55</v>
      </c>
      <c r="C143" s="1" t="s">
        <v>7</v>
      </c>
      <c r="D143" s="8" t="s">
        <v>361</v>
      </c>
      <c r="E143" s="14">
        <v>354.83</v>
      </c>
      <c r="F143" s="10">
        <f>'[5]ГУК 2019'!$FW$50*12*E2</f>
        <v>197.98079999999999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22" s="2" customFormat="1" x14ac:dyDescent="0.25">
      <c r="A144" s="6"/>
      <c r="B144" s="1" t="s">
        <v>58</v>
      </c>
      <c r="C144" s="1" t="s">
        <v>7</v>
      </c>
      <c r="D144" s="8" t="s">
        <v>112</v>
      </c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s="2" customFormat="1" x14ac:dyDescent="0.25">
      <c r="A145" s="6"/>
      <c r="B145" s="1" t="s">
        <v>3</v>
      </c>
      <c r="C145" s="1" t="s">
        <v>7</v>
      </c>
      <c r="D145" s="8" t="s">
        <v>61</v>
      </c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s="2" customFormat="1" x14ac:dyDescent="0.25">
      <c r="A146" s="6"/>
      <c r="B146" s="1" t="s">
        <v>63</v>
      </c>
      <c r="C146" s="1" t="s">
        <v>15</v>
      </c>
      <c r="D146" s="8">
        <f>E143/E2</f>
        <v>0.88178429423459248</v>
      </c>
      <c r="E146" s="18"/>
      <c r="F146" s="10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s="2" customFormat="1" ht="31.5" x14ac:dyDescent="0.25">
      <c r="A147" s="6" t="s">
        <v>220</v>
      </c>
      <c r="B147" s="1" t="s">
        <v>55</v>
      </c>
      <c r="C147" s="1" t="s">
        <v>7</v>
      </c>
      <c r="D147" s="1" t="s">
        <v>221</v>
      </c>
      <c r="E147" s="15">
        <f>F147</f>
        <v>1393.6254815999998</v>
      </c>
      <c r="F147" s="11">
        <f>'[5]ГУК 2019'!$FW$34*12*E2</f>
        <v>1393.6254815999998</v>
      </c>
      <c r="G147" s="15">
        <v>0</v>
      </c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s="2" customFormat="1" x14ac:dyDescent="0.25">
      <c r="A148" s="6" t="s">
        <v>222</v>
      </c>
      <c r="B148" s="1" t="s">
        <v>58</v>
      </c>
      <c r="C148" s="1" t="s">
        <v>7</v>
      </c>
      <c r="D148" s="1" t="s">
        <v>112</v>
      </c>
      <c r="E148" s="18"/>
      <c r="F148" s="10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 s="2" customFormat="1" x14ac:dyDescent="0.25">
      <c r="A149" s="6" t="s">
        <v>223</v>
      </c>
      <c r="B149" s="1" t="s">
        <v>3</v>
      </c>
      <c r="C149" s="1" t="s">
        <v>7</v>
      </c>
      <c r="D149" s="1" t="s">
        <v>61</v>
      </c>
      <c r="E149" s="18"/>
      <c r="F149" s="10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s="2" customFormat="1" x14ac:dyDescent="0.25">
      <c r="A150" s="6" t="s">
        <v>224</v>
      </c>
      <c r="B150" s="1" t="s">
        <v>63</v>
      </c>
      <c r="C150" s="1" t="s">
        <v>15</v>
      </c>
      <c r="D150" s="8">
        <f>E147/E2</f>
        <v>3.4632839999999998</v>
      </c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s="2" customFormat="1" ht="47.25" x14ac:dyDescent="0.25">
      <c r="A151" s="17" t="s">
        <v>225</v>
      </c>
      <c r="B151" s="3" t="s">
        <v>50</v>
      </c>
      <c r="C151" s="3" t="s">
        <v>7</v>
      </c>
      <c r="D151" s="3" t="s">
        <v>226</v>
      </c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s="2" customFormat="1" x14ac:dyDescent="0.25">
      <c r="A152" s="6" t="s">
        <v>227</v>
      </c>
      <c r="B152" s="1" t="s">
        <v>53</v>
      </c>
      <c r="C152" s="1" t="s">
        <v>15</v>
      </c>
      <c r="D152" s="7">
        <f>E153+E157+E161+E165+E169+E173+E177+E181+E185</f>
        <v>16040.629388799998</v>
      </c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s="2" customFormat="1" ht="31.5" x14ac:dyDescent="0.25">
      <c r="A153" s="6" t="s">
        <v>228</v>
      </c>
      <c r="B153" s="1" t="s">
        <v>55</v>
      </c>
      <c r="C153" s="1" t="s">
        <v>7</v>
      </c>
      <c r="D153" s="1" t="s">
        <v>229</v>
      </c>
      <c r="E153" s="15">
        <f>'[2]гук(2016)'!$FW$39*12*'[2]гук(2016)'!$FW$4</f>
        <v>2781.3598271999995</v>
      </c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s="2" customFormat="1" x14ac:dyDescent="0.25">
      <c r="A154" s="6" t="s">
        <v>230</v>
      </c>
      <c r="B154" s="1" t="s">
        <v>58</v>
      </c>
      <c r="C154" s="1" t="s">
        <v>7</v>
      </c>
      <c r="D154" s="1" t="s">
        <v>231</v>
      </c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 s="2" customFormat="1" x14ac:dyDescent="0.25">
      <c r="A155" s="6" t="s">
        <v>232</v>
      </c>
      <c r="B155" s="1" t="s">
        <v>3</v>
      </c>
      <c r="C155" s="1" t="s">
        <v>7</v>
      </c>
      <c r="D155" s="1" t="s">
        <v>135</v>
      </c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s="2" customFormat="1" x14ac:dyDescent="0.25">
      <c r="A156" s="6" t="s">
        <v>233</v>
      </c>
      <c r="B156" s="1" t="s">
        <v>63</v>
      </c>
      <c r="C156" s="1" t="s">
        <v>15</v>
      </c>
      <c r="D156" s="8">
        <f>E153/E2</f>
        <v>6.9119279999999987</v>
      </c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 s="2" customFormat="1" ht="31.5" x14ac:dyDescent="0.25">
      <c r="A157" s="6" t="s">
        <v>234</v>
      </c>
      <c r="B157" s="1" t="s">
        <v>55</v>
      </c>
      <c r="C157" s="1" t="s">
        <v>7</v>
      </c>
      <c r="D157" s="1" t="s">
        <v>235</v>
      </c>
      <c r="E157" s="18">
        <f>F157</f>
        <v>536.49416639999993</v>
      </c>
      <c r="F157" s="18">
        <f>'[5]ГУК 2019'!$FW$30*12*E2</f>
        <v>536.49416639999993</v>
      </c>
      <c r="G157" s="18">
        <v>0</v>
      </c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s="2" customFormat="1" x14ac:dyDescent="0.25">
      <c r="A158" s="6" t="s">
        <v>236</v>
      </c>
      <c r="B158" s="1" t="s">
        <v>58</v>
      </c>
      <c r="C158" s="1" t="s">
        <v>7</v>
      </c>
      <c r="D158" s="1" t="s">
        <v>112</v>
      </c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s="2" customFormat="1" x14ac:dyDescent="0.25">
      <c r="A159" s="6" t="s">
        <v>237</v>
      </c>
      <c r="B159" s="1" t="s">
        <v>3</v>
      </c>
      <c r="C159" s="1" t="s">
        <v>7</v>
      </c>
      <c r="D159" s="1" t="s">
        <v>61</v>
      </c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s="2" customFormat="1" x14ac:dyDescent="0.25">
      <c r="A160" s="6" t="s">
        <v>238</v>
      </c>
      <c r="B160" s="1" t="s">
        <v>63</v>
      </c>
      <c r="C160" s="1" t="s">
        <v>15</v>
      </c>
      <c r="D160" s="8">
        <f>E157/E2</f>
        <v>1.3332359999999999</v>
      </c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s="2" customFormat="1" ht="31.5" x14ac:dyDescent="0.25">
      <c r="A161" s="6" t="s">
        <v>239</v>
      </c>
      <c r="B161" s="1" t="s">
        <v>55</v>
      </c>
      <c r="C161" s="1" t="s">
        <v>7</v>
      </c>
      <c r="D161" s="1" t="s">
        <v>240</v>
      </c>
      <c r="E161" s="18">
        <f>F161</f>
        <v>348.54761279999997</v>
      </c>
      <c r="F161" s="18">
        <f>'[5]ГУК 2019'!$FW$27*12*E2</f>
        <v>348.54761279999997</v>
      </c>
      <c r="G161" s="18">
        <v>0</v>
      </c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s="2" customFormat="1" x14ac:dyDescent="0.25">
      <c r="A162" s="6" t="s">
        <v>241</v>
      </c>
      <c r="B162" s="1" t="s">
        <v>58</v>
      </c>
      <c r="C162" s="1" t="s">
        <v>7</v>
      </c>
      <c r="D162" s="1" t="s">
        <v>112</v>
      </c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s="2" customFormat="1" x14ac:dyDescent="0.25">
      <c r="A163" s="6" t="s">
        <v>242</v>
      </c>
      <c r="B163" s="1" t="s">
        <v>3</v>
      </c>
      <c r="C163" s="1" t="s">
        <v>7</v>
      </c>
      <c r="D163" s="1" t="s">
        <v>61</v>
      </c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s="2" customFormat="1" x14ac:dyDescent="0.25">
      <c r="A164" s="6" t="s">
        <v>243</v>
      </c>
      <c r="B164" s="1" t="s">
        <v>63</v>
      </c>
      <c r="C164" s="1" t="s">
        <v>15</v>
      </c>
      <c r="D164" s="8">
        <f>E161/E2</f>
        <v>0.86617199999999994</v>
      </c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s="2" customFormat="1" ht="31.5" x14ac:dyDescent="0.25">
      <c r="A165" s="6" t="s">
        <v>244</v>
      </c>
      <c r="B165" s="1" t="s">
        <v>55</v>
      </c>
      <c r="C165" s="1" t="s">
        <v>7</v>
      </c>
      <c r="D165" s="1" t="s">
        <v>245</v>
      </c>
      <c r="E165" s="18">
        <v>2252.5500000000002</v>
      </c>
      <c r="F165" s="18">
        <f>'[5]ГУК 2019'!$FW$21*12*E2</f>
        <v>1540.5175776000001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s="2" customFormat="1" x14ac:dyDescent="0.25">
      <c r="A166" s="6" t="s">
        <v>246</v>
      </c>
      <c r="B166" s="1" t="s">
        <v>58</v>
      </c>
      <c r="C166" s="1" t="s">
        <v>7</v>
      </c>
      <c r="D166" s="1" t="s">
        <v>112</v>
      </c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s="2" customFormat="1" x14ac:dyDescent="0.25">
      <c r="A167" s="6" t="s">
        <v>247</v>
      </c>
      <c r="B167" s="1" t="s">
        <v>3</v>
      </c>
      <c r="C167" s="1" t="s">
        <v>7</v>
      </c>
      <c r="D167" s="1" t="s">
        <v>61</v>
      </c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s="2" customFormat="1" x14ac:dyDescent="0.25">
      <c r="A168" s="6" t="s">
        <v>248</v>
      </c>
      <c r="B168" s="1" t="s">
        <v>63</v>
      </c>
      <c r="C168" s="1" t="s">
        <v>15</v>
      </c>
      <c r="D168" s="8">
        <f>E165/E2</f>
        <v>5.597788270377734</v>
      </c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s="2" customFormat="1" ht="31.5" x14ac:dyDescent="0.25">
      <c r="A169" s="6" t="s">
        <v>249</v>
      </c>
      <c r="B169" s="1" t="s">
        <v>55</v>
      </c>
      <c r="C169" s="1" t="s">
        <v>7</v>
      </c>
      <c r="D169" s="1" t="s">
        <v>250</v>
      </c>
      <c r="E169" s="18">
        <v>882.06</v>
      </c>
      <c r="F169" s="18">
        <f>'[5]ГУК 2019'!$FW$20*12*E2</f>
        <v>842.94912959999988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s="2" customFormat="1" x14ac:dyDescent="0.25">
      <c r="A170" s="6" t="s">
        <v>251</v>
      </c>
      <c r="B170" s="1" t="s">
        <v>58</v>
      </c>
      <c r="C170" s="1" t="s">
        <v>7</v>
      </c>
      <c r="D170" s="1" t="s">
        <v>112</v>
      </c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s="2" customFormat="1" x14ac:dyDescent="0.25">
      <c r="A171" s="6" t="s">
        <v>252</v>
      </c>
      <c r="B171" s="1" t="s">
        <v>3</v>
      </c>
      <c r="C171" s="1" t="s">
        <v>7</v>
      </c>
      <c r="D171" s="1" t="s">
        <v>61</v>
      </c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s="2" customFormat="1" x14ac:dyDescent="0.25">
      <c r="A172" s="6" t="s">
        <v>253</v>
      </c>
      <c r="B172" s="1" t="s">
        <v>63</v>
      </c>
      <c r="C172" s="1" t="s">
        <v>15</v>
      </c>
      <c r="D172" s="8">
        <f>E169/E2</f>
        <v>2.1919980119284292</v>
      </c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s="2" customFormat="1" ht="31.5" x14ac:dyDescent="0.25">
      <c r="A173" s="6" t="s">
        <v>254</v>
      </c>
      <c r="B173" s="1" t="s">
        <v>55</v>
      </c>
      <c r="C173" s="1" t="s">
        <v>7</v>
      </c>
      <c r="D173" s="1" t="s">
        <v>255</v>
      </c>
      <c r="E173" s="18">
        <f>F173</f>
        <v>277.18760639999999</v>
      </c>
      <c r="F173" s="18">
        <f>'[5]ГУК 2019'!$FW$29*12*E2</f>
        <v>277.18760639999999</v>
      </c>
      <c r="G173" s="18">
        <v>0</v>
      </c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s="2" customFormat="1" x14ac:dyDescent="0.25">
      <c r="A174" s="6" t="s">
        <v>256</v>
      </c>
      <c r="B174" s="1" t="s">
        <v>58</v>
      </c>
      <c r="C174" s="1" t="s">
        <v>7</v>
      </c>
      <c r="D174" s="1" t="s">
        <v>112</v>
      </c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s="2" customFormat="1" x14ac:dyDescent="0.25">
      <c r="A175" s="6" t="s">
        <v>257</v>
      </c>
      <c r="B175" s="1" t="s">
        <v>3</v>
      </c>
      <c r="C175" s="1" t="s">
        <v>7</v>
      </c>
      <c r="D175" s="1" t="s">
        <v>61</v>
      </c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s="2" customFormat="1" x14ac:dyDescent="0.25">
      <c r="A176" s="6" t="s">
        <v>258</v>
      </c>
      <c r="B176" s="1" t="s">
        <v>63</v>
      </c>
      <c r="C176" s="1" t="s">
        <v>15</v>
      </c>
      <c r="D176" s="8">
        <f>E173/E2</f>
        <v>0.688836</v>
      </c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s="2" customFormat="1" ht="31.5" x14ac:dyDescent="0.25">
      <c r="A177" s="6" t="s">
        <v>259</v>
      </c>
      <c r="B177" s="1" t="s">
        <v>55</v>
      </c>
      <c r="C177" s="1" t="s">
        <v>7</v>
      </c>
      <c r="D177" s="1" t="s">
        <v>260</v>
      </c>
      <c r="E177" s="18">
        <v>5611.75</v>
      </c>
      <c r="F177" s="18">
        <f>'[5]ГУК 2019'!$FW$28*12*E2</f>
        <v>758.7155424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s="2" customFormat="1" x14ac:dyDescent="0.25">
      <c r="A178" s="6" t="s">
        <v>261</v>
      </c>
      <c r="B178" s="1" t="s">
        <v>58</v>
      </c>
      <c r="C178" s="1" t="s">
        <v>7</v>
      </c>
      <c r="D178" s="1" t="s">
        <v>112</v>
      </c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s="2" customFormat="1" x14ac:dyDescent="0.25">
      <c r="A179" s="6" t="s">
        <v>262</v>
      </c>
      <c r="B179" s="1" t="s">
        <v>3</v>
      </c>
      <c r="C179" s="1" t="s">
        <v>7</v>
      </c>
      <c r="D179" s="1" t="s">
        <v>61</v>
      </c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s="2" customFormat="1" x14ac:dyDescent="0.25">
      <c r="A180" s="6" t="s">
        <v>263</v>
      </c>
      <c r="B180" s="1" t="s">
        <v>63</v>
      </c>
      <c r="C180" s="1" t="s">
        <v>15</v>
      </c>
      <c r="D180" s="8">
        <f>E177/E2</f>
        <v>13.945700795228628</v>
      </c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s="2" customFormat="1" ht="31.5" x14ac:dyDescent="0.25">
      <c r="A181" s="6" t="s">
        <v>264</v>
      </c>
      <c r="B181" s="1" t="s">
        <v>55</v>
      </c>
      <c r="C181" s="1" t="s">
        <v>7</v>
      </c>
      <c r="D181" s="1" t="s">
        <v>265</v>
      </c>
      <c r="E181" s="18">
        <f>F181</f>
        <v>3350.6801760000003</v>
      </c>
      <c r="F181" s="18">
        <f>'[5]ГУК 2019'!$FW$25*12*E2</f>
        <v>3350.6801760000003</v>
      </c>
      <c r="G181" s="18">
        <v>2988.18</v>
      </c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s="2" customFormat="1" x14ac:dyDescent="0.25">
      <c r="A182" s="6" t="s">
        <v>266</v>
      </c>
      <c r="B182" s="1" t="s">
        <v>58</v>
      </c>
      <c r="C182" s="1" t="s">
        <v>7</v>
      </c>
      <c r="D182" s="1" t="s">
        <v>112</v>
      </c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s="2" customFormat="1" x14ac:dyDescent="0.25">
      <c r="A183" s="6" t="s">
        <v>267</v>
      </c>
      <c r="B183" s="1" t="s">
        <v>3</v>
      </c>
      <c r="C183" s="1" t="s">
        <v>7</v>
      </c>
      <c r="D183" s="1" t="s">
        <v>61</v>
      </c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s="2" customFormat="1" x14ac:dyDescent="0.25">
      <c r="A184" s="6" t="s">
        <v>268</v>
      </c>
      <c r="B184" s="1" t="s">
        <v>63</v>
      </c>
      <c r="C184" s="1" t="s">
        <v>15</v>
      </c>
      <c r="D184" s="8">
        <f>E181/E2</f>
        <v>8.3267400000000009</v>
      </c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s="2" customFormat="1" ht="31.5" x14ac:dyDescent="0.25">
      <c r="A185" s="6"/>
      <c r="B185" s="1" t="s">
        <v>55</v>
      </c>
      <c r="C185" s="1" t="s">
        <v>7</v>
      </c>
      <c r="D185" s="8" t="s">
        <v>269</v>
      </c>
      <c r="E185" s="18">
        <v>0</v>
      </c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s="2" customFormat="1" x14ac:dyDescent="0.25">
      <c r="A186" s="6"/>
      <c r="B186" s="1" t="s">
        <v>58</v>
      </c>
      <c r="C186" s="1" t="s">
        <v>7</v>
      </c>
      <c r="D186" s="8" t="s">
        <v>112</v>
      </c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s="2" customFormat="1" x14ac:dyDescent="0.25">
      <c r="A187" s="6"/>
      <c r="B187" s="1" t="s">
        <v>3</v>
      </c>
      <c r="C187" s="1" t="s">
        <v>7</v>
      </c>
      <c r="D187" s="8" t="s">
        <v>61</v>
      </c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s="2" customFormat="1" x14ac:dyDescent="0.25">
      <c r="A188" s="6"/>
      <c r="B188" s="1" t="s">
        <v>63</v>
      </c>
      <c r="C188" s="1" t="s">
        <v>15</v>
      </c>
      <c r="D188" s="8">
        <f>E185/E2</f>
        <v>0</v>
      </c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s="2" customFormat="1" ht="47.25" x14ac:dyDescent="0.25">
      <c r="A189" s="17" t="s">
        <v>270</v>
      </c>
      <c r="B189" s="3" t="s">
        <v>50</v>
      </c>
      <c r="C189" s="3" t="s">
        <v>7</v>
      </c>
      <c r="D189" s="3" t="s">
        <v>271</v>
      </c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s="2" customFormat="1" ht="18.75" x14ac:dyDescent="0.25">
      <c r="A190" s="6" t="s">
        <v>272</v>
      </c>
      <c r="B190" s="1" t="s">
        <v>53</v>
      </c>
      <c r="C190" s="1" t="s">
        <v>15</v>
      </c>
      <c r="D190" s="1">
        <f>E191+E195+E199+E203+E207+E211+E215+E219+E223+E227</f>
        <v>9940.1388831999993</v>
      </c>
      <c r="E190" s="18"/>
      <c r="F190" s="12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2" customFormat="1" ht="31.5" x14ac:dyDescent="0.25">
      <c r="A191" s="6" t="s">
        <v>273</v>
      </c>
      <c r="B191" s="1" t="s">
        <v>55</v>
      </c>
      <c r="C191" s="1" t="s">
        <v>7</v>
      </c>
      <c r="D191" s="1" t="s">
        <v>274</v>
      </c>
      <c r="E191" s="18">
        <v>0</v>
      </c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2" customFormat="1" x14ac:dyDescent="0.25">
      <c r="A192" s="6" t="s">
        <v>275</v>
      </c>
      <c r="B192" s="1" t="s">
        <v>58</v>
      </c>
      <c r="C192" s="1" t="s">
        <v>7</v>
      </c>
      <c r="D192" s="1" t="s">
        <v>112</v>
      </c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2" customFormat="1" x14ac:dyDescent="0.25">
      <c r="A193" s="6" t="s">
        <v>276</v>
      </c>
      <c r="B193" s="1" t="s">
        <v>3</v>
      </c>
      <c r="C193" s="1" t="s">
        <v>7</v>
      </c>
      <c r="D193" s="1" t="s">
        <v>61</v>
      </c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2" customFormat="1" x14ac:dyDescent="0.25">
      <c r="A194" s="6" t="s">
        <v>277</v>
      </c>
      <c r="B194" s="1" t="s">
        <v>63</v>
      </c>
      <c r="C194" s="1" t="s">
        <v>15</v>
      </c>
      <c r="D194" s="1">
        <v>0</v>
      </c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2" customFormat="1" ht="31.5" x14ac:dyDescent="0.25">
      <c r="A195" s="6" t="s">
        <v>278</v>
      </c>
      <c r="B195" s="1" t="s">
        <v>55</v>
      </c>
      <c r="C195" s="1" t="s">
        <v>7</v>
      </c>
      <c r="D195" s="1" t="s">
        <v>279</v>
      </c>
      <c r="E195" s="18">
        <v>2184.21</v>
      </c>
      <c r="F195" s="18">
        <f>'[5]ГУК 2019'!$FW$12*12*E2</f>
        <v>899.07910079999988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2" customFormat="1" x14ac:dyDescent="0.25">
      <c r="A196" s="6" t="s">
        <v>280</v>
      </c>
      <c r="B196" s="1" t="s">
        <v>58</v>
      </c>
      <c r="C196" s="1" t="s">
        <v>7</v>
      </c>
      <c r="D196" s="1" t="s">
        <v>112</v>
      </c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s="2" customFormat="1" x14ac:dyDescent="0.25">
      <c r="A197" s="6" t="s">
        <v>281</v>
      </c>
      <c r="B197" s="1" t="s">
        <v>3</v>
      </c>
      <c r="C197" s="1" t="s">
        <v>7</v>
      </c>
      <c r="D197" s="1" t="s">
        <v>61</v>
      </c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s="2" customFormat="1" x14ac:dyDescent="0.25">
      <c r="A198" s="6" t="s">
        <v>282</v>
      </c>
      <c r="B198" s="1" t="s">
        <v>63</v>
      </c>
      <c r="C198" s="1" t="s">
        <v>15</v>
      </c>
      <c r="D198" s="8">
        <f>E195/E2</f>
        <v>5.4279572564612328</v>
      </c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s="2" customFormat="1" ht="31.5" x14ac:dyDescent="0.25">
      <c r="A199" s="6" t="s">
        <v>283</v>
      </c>
      <c r="B199" s="1" t="s">
        <v>55</v>
      </c>
      <c r="C199" s="1" t="s">
        <v>7</v>
      </c>
      <c r="D199" s="1" t="s">
        <v>284</v>
      </c>
      <c r="E199" s="18">
        <v>0</v>
      </c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s="2" customFormat="1" x14ac:dyDescent="0.25">
      <c r="A200" s="6" t="s">
        <v>285</v>
      </c>
      <c r="B200" s="1" t="s">
        <v>58</v>
      </c>
      <c r="C200" s="1" t="s">
        <v>7</v>
      </c>
      <c r="D200" s="1" t="s">
        <v>112</v>
      </c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s="2" customFormat="1" x14ac:dyDescent="0.25">
      <c r="A201" s="6" t="s">
        <v>286</v>
      </c>
      <c r="B201" s="1" t="s">
        <v>3</v>
      </c>
      <c r="C201" s="1" t="s">
        <v>7</v>
      </c>
      <c r="D201" s="1" t="s">
        <v>61</v>
      </c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s="2" customFormat="1" x14ac:dyDescent="0.25">
      <c r="A202" s="6" t="s">
        <v>287</v>
      </c>
      <c r="B202" s="1" t="s">
        <v>63</v>
      </c>
      <c r="C202" s="1" t="s">
        <v>15</v>
      </c>
      <c r="D202" s="7">
        <f>E199/E2</f>
        <v>0</v>
      </c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s="2" customFormat="1" ht="31.5" x14ac:dyDescent="0.25">
      <c r="A203" s="6" t="s">
        <v>288</v>
      </c>
      <c r="B203" s="1" t="s">
        <v>55</v>
      </c>
      <c r="C203" s="1" t="s">
        <v>7</v>
      </c>
      <c r="D203" s="1" t="s">
        <v>289</v>
      </c>
      <c r="E203" s="18">
        <v>0</v>
      </c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s="2" customFormat="1" x14ac:dyDescent="0.25">
      <c r="A204" s="6" t="s">
        <v>290</v>
      </c>
      <c r="B204" s="1" t="s">
        <v>58</v>
      </c>
      <c r="C204" s="1" t="s">
        <v>7</v>
      </c>
      <c r="D204" s="1" t="s">
        <v>112</v>
      </c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s="2" customFormat="1" x14ac:dyDescent="0.25">
      <c r="A205" s="6" t="s">
        <v>291</v>
      </c>
      <c r="B205" s="1" t="s">
        <v>3</v>
      </c>
      <c r="C205" s="1" t="s">
        <v>7</v>
      </c>
      <c r="D205" s="1" t="s">
        <v>61</v>
      </c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s="2" customFormat="1" x14ac:dyDescent="0.25">
      <c r="A206" s="6" t="s">
        <v>292</v>
      </c>
      <c r="B206" s="1" t="s">
        <v>63</v>
      </c>
      <c r="C206" s="1" t="s">
        <v>15</v>
      </c>
      <c r="D206" s="1">
        <v>0</v>
      </c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s="2" customFormat="1" ht="31.5" x14ac:dyDescent="0.25">
      <c r="A207" s="6" t="s">
        <v>293</v>
      </c>
      <c r="B207" s="1" t="s">
        <v>55</v>
      </c>
      <c r="C207" s="1" t="s">
        <v>7</v>
      </c>
      <c r="D207" s="1" t="s">
        <v>294</v>
      </c>
      <c r="E207" s="18">
        <v>5179.4799999999996</v>
      </c>
      <c r="F207" s="18">
        <f>'[5]ГУК 2019'!$FW$10*12*E2</f>
        <v>324.90097919999994</v>
      </c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s="2" customFormat="1" x14ac:dyDescent="0.25">
      <c r="A208" s="6" t="s">
        <v>295</v>
      </c>
      <c r="B208" s="1" t="s">
        <v>58</v>
      </c>
      <c r="C208" s="1" t="s">
        <v>7</v>
      </c>
      <c r="D208" s="1" t="s">
        <v>112</v>
      </c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s="2" customFormat="1" x14ac:dyDescent="0.25">
      <c r="A209" s="6" t="s">
        <v>296</v>
      </c>
      <c r="B209" s="1" t="s">
        <v>3</v>
      </c>
      <c r="C209" s="1" t="s">
        <v>7</v>
      </c>
      <c r="D209" s="1" t="s">
        <v>61</v>
      </c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s="2" customFormat="1" x14ac:dyDescent="0.25">
      <c r="A210" s="6" t="s">
        <v>297</v>
      </c>
      <c r="B210" s="1" t="s">
        <v>63</v>
      </c>
      <c r="C210" s="1" t="s">
        <v>15</v>
      </c>
      <c r="D210" s="8">
        <f>E207/E2</f>
        <v>12.871471172962226</v>
      </c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s="2" customFormat="1" ht="31.5" x14ac:dyDescent="0.25">
      <c r="A211" s="6" t="s">
        <v>298</v>
      </c>
      <c r="B211" s="1" t="s">
        <v>55</v>
      </c>
      <c r="C211" s="1" t="s">
        <v>7</v>
      </c>
      <c r="D211" s="1" t="s">
        <v>299</v>
      </c>
      <c r="E211" s="18">
        <v>0</v>
      </c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s="2" customFormat="1" x14ac:dyDescent="0.25">
      <c r="A212" s="6" t="s">
        <v>300</v>
      </c>
      <c r="B212" s="1" t="s">
        <v>58</v>
      </c>
      <c r="C212" s="1" t="s">
        <v>7</v>
      </c>
      <c r="D212" s="1" t="s">
        <v>112</v>
      </c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s="2" customFormat="1" x14ac:dyDescent="0.25">
      <c r="A213" s="6" t="s">
        <v>301</v>
      </c>
      <c r="B213" s="1" t="s">
        <v>3</v>
      </c>
      <c r="C213" s="1" t="s">
        <v>7</v>
      </c>
      <c r="D213" s="1" t="s">
        <v>61</v>
      </c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s="2" customFormat="1" x14ac:dyDescent="0.25">
      <c r="A214" s="6" t="s">
        <v>302</v>
      </c>
      <c r="B214" s="1" t="s">
        <v>63</v>
      </c>
      <c r="C214" s="1" t="s">
        <v>15</v>
      </c>
      <c r="D214" s="8">
        <f>E211/E2</f>
        <v>0</v>
      </c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s="2" customFormat="1" ht="31.5" x14ac:dyDescent="0.25">
      <c r="A215" s="6" t="s">
        <v>303</v>
      </c>
      <c r="B215" s="1" t="s">
        <v>55</v>
      </c>
      <c r="C215" s="1" t="s">
        <v>7</v>
      </c>
      <c r="D215" s="1" t="s">
        <v>304</v>
      </c>
      <c r="E215" s="18">
        <v>421.65</v>
      </c>
      <c r="F215" s="18">
        <f>'[5]ГУК 2019'!$FW$17*12*E2</f>
        <v>77.584329600000004</v>
      </c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s="2" customFormat="1" x14ac:dyDescent="0.25">
      <c r="A216" s="6" t="s">
        <v>305</v>
      </c>
      <c r="B216" s="1" t="s">
        <v>58</v>
      </c>
      <c r="C216" s="1" t="s">
        <v>7</v>
      </c>
      <c r="D216" s="1" t="s">
        <v>112</v>
      </c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s="2" customFormat="1" x14ac:dyDescent="0.25">
      <c r="A217" s="6" t="s">
        <v>306</v>
      </c>
      <c r="B217" s="1" t="s">
        <v>3</v>
      </c>
      <c r="C217" s="1" t="s">
        <v>7</v>
      </c>
      <c r="D217" s="1" t="s">
        <v>61</v>
      </c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s="2" customFormat="1" x14ac:dyDescent="0.25">
      <c r="A218" s="6" t="s">
        <v>307</v>
      </c>
      <c r="B218" s="1" t="s">
        <v>63</v>
      </c>
      <c r="C218" s="1" t="s">
        <v>15</v>
      </c>
      <c r="D218" s="8">
        <f>E215/E2</f>
        <v>1.0478379721669979</v>
      </c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 s="2" customFormat="1" ht="31.5" x14ac:dyDescent="0.25">
      <c r="A219" s="6" t="s">
        <v>308</v>
      </c>
      <c r="B219" s="1" t="s">
        <v>55</v>
      </c>
      <c r="C219" s="1" t="s">
        <v>7</v>
      </c>
      <c r="D219" s="1" t="s">
        <v>309</v>
      </c>
      <c r="E219" s="18">
        <f>F219</f>
        <v>1689.2929056</v>
      </c>
      <c r="F219" s="18">
        <f>'[5]ГУК 2019'!$FW$15*12*E2</f>
        <v>1689.2929056</v>
      </c>
      <c r="G219" s="18">
        <v>0</v>
      </c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s="2" customFormat="1" x14ac:dyDescent="0.25">
      <c r="A220" s="6" t="s">
        <v>310</v>
      </c>
      <c r="B220" s="1" t="s">
        <v>58</v>
      </c>
      <c r="C220" s="1" t="s">
        <v>7</v>
      </c>
      <c r="D220" s="1" t="s">
        <v>112</v>
      </c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s="2" customFormat="1" x14ac:dyDescent="0.25">
      <c r="A221" s="6" t="s">
        <v>311</v>
      </c>
      <c r="B221" s="1" t="s">
        <v>3</v>
      </c>
      <c r="C221" s="1" t="s">
        <v>7</v>
      </c>
      <c r="D221" s="1" t="s">
        <v>61</v>
      </c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s="2" customFormat="1" x14ac:dyDescent="0.25">
      <c r="A222" s="6" t="s">
        <v>312</v>
      </c>
      <c r="B222" s="1" t="s">
        <v>63</v>
      </c>
      <c r="C222" s="1" t="s">
        <v>15</v>
      </c>
      <c r="D222" s="8">
        <f>E219/E2</f>
        <v>4.1980440000000003</v>
      </c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s="2" customFormat="1" ht="31.5" x14ac:dyDescent="0.25">
      <c r="A223" s="6" t="s">
        <v>313</v>
      </c>
      <c r="B223" s="1" t="s">
        <v>55</v>
      </c>
      <c r="C223" s="1" t="s">
        <v>7</v>
      </c>
      <c r="D223" s="1" t="s">
        <v>314</v>
      </c>
      <c r="E223" s="18">
        <f>F223</f>
        <v>465.50597759999999</v>
      </c>
      <c r="F223" s="18">
        <f>'[5]ГУК 2019'!$FW$18*12*E2</f>
        <v>465.50597759999999</v>
      </c>
      <c r="G223" s="18">
        <v>0</v>
      </c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s="2" customFormat="1" x14ac:dyDescent="0.25">
      <c r="A224" s="6" t="s">
        <v>315</v>
      </c>
      <c r="B224" s="1" t="s">
        <v>58</v>
      </c>
      <c r="C224" s="1" t="s">
        <v>7</v>
      </c>
      <c r="D224" s="1" t="s">
        <v>112</v>
      </c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s="2" customFormat="1" x14ac:dyDescent="0.25">
      <c r="A225" s="6" t="s">
        <v>316</v>
      </c>
      <c r="B225" s="1" t="s">
        <v>3</v>
      </c>
      <c r="C225" s="1" t="s">
        <v>7</v>
      </c>
      <c r="D225" s="1" t="s">
        <v>61</v>
      </c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s="2" customFormat="1" x14ac:dyDescent="0.25">
      <c r="A226" s="6" t="s">
        <v>317</v>
      </c>
      <c r="B226" s="1" t="s">
        <v>63</v>
      </c>
      <c r="C226" s="1" t="s">
        <v>15</v>
      </c>
      <c r="D226" s="8">
        <f>E223/E2</f>
        <v>1.1568240000000001</v>
      </c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s="2" customFormat="1" ht="31.5" x14ac:dyDescent="0.25">
      <c r="A227" s="6" t="s">
        <v>318</v>
      </c>
      <c r="B227" s="1" t="s">
        <v>55</v>
      </c>
      <c r="C227" s="1" t="s">
        <v>7</v>
      </c>
      <c r="D227" s="1" t="s">
        <v>319</v>
      </c>
      <c r="E227" s="18">
        <v>0</v>
      </c>
      <c r="F227" s="18" t="s">
        <v>320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s="2" customFormat="1" x14ac:dyDescent="0.25">
      <c r="A228" s="6" t="s">
        <v>321</v>
      </c>
      <c r="B228" s="1" t="s">
        <v>58</v>
      </c>
      <c r="C228" s="1" t="s">
        <v>7</v>
      </c>
      <c r="D228" s="1" t="s">
        <v>112</v>
      </c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s="2" customFormat="1" x14ac:dyDescent="0.25">
      <c r="A229" s="6" t="s">
        <v>322</v>
      </c>
      <c r="B229" s="1" t="s">
        <v>3</v>
      </c>
      <c r="C229" s="1" t="s">
        <v>7</v>
      </c>
      <c r="D229" s="1" t="s">
        <v>323</v>
      </c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s="2" customFormat="1" x14ac:dyDescent="0.25">
      <c r="A230" s="6" t="s">
        <v>324</v>
      </c>
      <c r="B230" s="1" t="s">
        <v>63</v>
      </c>
      <c r="C230" s="1" t="s">
        <v>15</v>
      </c>
      <c r="D230" s="8">
        <f>E227/E2</f>
        <v>0</v>
      </c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s="2" customFormat="1" x14ac:dyDescent="0.25">
      <c r="A231" s="6"/>
      <c r="B231" s="3" t="s">
        <v>325</v>
      </c>
      <c r="C231" s="1" t="s">
        <v>15</v>
      </c>
      <c r="D231" s="13">
        <f>SUM(D28,D34,D60,D66,D72,D78,D84,D94,D152,D190)</f>
        <v>56259.582233599998</v>
      </c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s="2" customFormat="1" x14ac:dyDescent="0.25">
      <c r="A232" s="19" t="s">
        <v>326</v>
      </c>
      <c r="B232" s="19"/>
      <c r="C232" s="19"/>
      <c r="D232" s="19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s="2" customFormat="1" x14ac:dyDescent="0.25">
      <c r="A233" s="6" t="s">
        <v>327</v>
      </c>
      <c r="B233" s="1" t="s">
        <v>328</v>
      </c>
      <c r="C233" s="1" t="s">
        <v>329</v>
      </c>
      <c r="D233" s="1">
        <f>'[3]2018 непоср.'!$AA$37</f>
        <v>0</v>
      </c>
      <c r="E233" s="18" t="s">
        <v>362</v>
      </c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s="2" customFormat="1" x14ac:dyDescent="0.25">
      <c r="A234" s="6" t="s">
        <v>330</v>
      </c>
      <c r="B234" s="1" t="s">
        <v>331</v>
      </c>
      <c r="C234" s="1" t="s">
        <v>329</v>
      </c>
      <c r="D234" s="1">
        <f>'[3]2018 непоср.'!$AB$37</f>
        <v>0</v>
      </c>
      <c r="E234" s="18" t="s">
        <v>362</v>
      </c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s="2" customFormat="1" x14ac:dyDescent="0.25">
      <c r="A235" s="6" t="s">
        <v>332</v>
      </c>
      <c r="B235" s="1" t="s">
        <v>333</v>
      </c>
      <c r="C235" s="1" t="s">
        <v>329</v>
      </c>
      <c r="D235" s="1">
        <f>'[3]2018 непоср.'!$AC$37</f>
        <v>0</v>
      </c>
      <c r="E235" s="18" t="s">
        <v>362</v>
      </c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s="2" customFormat="1" x14ac:dyDescent="0.25">
      <c r="A236" s="6" t="s">
        <v>334</v>
      </c>
      <c r="B236" s="1" t="s">
        <v>335</v>
      </c>
      <c r="C236" s="1" t="s">
        <v>15</v>
      </c>
      <c r="D236" s="1">
        <v>-4482.4799999999996</v>
      </c>
      <c r="E236" s="18" t="s">
        <v>362</v>
      </c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s="2" customFormat="1" x14ac:dyDescent="0.25">
      <c r="A237" s="19" t="s">
        <v>336</v>
      </c>
      <c r="B237" s="19"/>
      <c r="C237" s="19"/>
      <c r="D237" s="19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2" customFormat="1" ht="31.5" x14ac:dyDescent="0.25">
      <c r="A238" s="6" t="s">
        <v>337</v>
      </c>
      <c r="B238" s="1" t="s">
        <v>14</v>
      </c>
      <c r="C238" s="1" t="s">
        <v>15</v>
      </c>
      <c r="D238" s="1">
        <v>0</v>
      </c>
      <c r="E238" s="18" t="s">
        <v>338</v>
      </c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2" customFormat="1" ht="31.5" x14ac:dyDescent="0.25">
      <c r="A239" s="6" t="s">
        <v>339</v>
      </c>
      <c r="B239" s="1" t="s">
        <v>17</v>
      </c>
      <c r="C239" s="1" t="s">
        <v>15</v>
      </c>
      <c r="D239" s="1">
        <v>0</v>
      </c>
      <c r="E239" s="18" t="s">
        <v>338</v>
      </c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2" customFormat="1" ht="31.5" x14ac:dyDescent="0.25">
      <c r="A240" s="6" t="s">
        <v>340</v>
      </c>
      <c r="B240" s="1" t="s">
        <v>19</v>
      </c>
      <c r="C240" s="1" t="s">
        <v>15</v>
      </c>
      <c r="D240" s="1">
        <v>0</v>
      </c>
      <c r="E240" s="18" t="s">
        <v>338</v>
      </c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2" customFormat="1" ht="31.5" x14ac:dyDescent="0.25">
      <c r="A241" s="6" t="s">
        <v>341</v>
      </c>
      <c r="B241" s="1" t="s">
        <v>43</v>
      </c>
      <c r="C241" s="1" t="s">
        <v>15</v>
      </c>
      <c r="D241" s="1">
        <v>0</v>
      </c>
      <c r="E241" s="18" t="s">
        <v>338</v>
      </c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" customFormat="1" ht="31.5" x14ac:dyDescent="0.25">
      <c r="A242" s="6" t="s">
        <v>342</v>
      </c>
      <c r="B242" s="1" t="s">
        <v>343</v>
      </c>
      <c r="C242" s="1" t="s">
        <v>15</v>
      </c>
      <c r="D242" s="1">
        <v>0</v>
      </c>
      <c r="E242" s="18" t="s">
        <v>338</v>
      </c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" customFormat="1" ht="31.5" x14ac:dyDescent="0.25">
      <c r="A243" s="6" t="s">
        <v>344</v>
      </c>
      <c r="B243" s="1" t="s">
        <v>47</v>
      </c>
      <c r="C243" s="1" t="s">
        <v>15</v>
      </c>
      <c r="D243" s="1">
        <v>0</v>
      </c>
      <c r="E243" s="18" t="s">
        <v>338</v>
      </c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" customFormat="1" x14ac:dyDescent="0.25">
      <c r="A244" s="19" t="s">
        <v>345</v>
      </c>
      <c r="B244" s="19"/>
      <c r="C244" s="19"/>
      <c r="D244" s="19"/>
      <c r="E244" s="10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2" customFormat="1" ht="31.5" x14ac:dyDescent="0.25">
      <c r="A245" s="6" t="s">
        <v>346</v>
      </c>
      <c r="B245" s="1" t="s">
        <v>328</v>
      </c>
      <c r="C245" s="1" t="s">
        <v>329</v>
      </c>
      <c r="D245" s="1">
        <v>0</v>
      </c>
      <c r="E245" s="18" t="s">
        <v>338</v>
      </c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2" customFormat="1" ht="31.5" x14ac:dyDescent="0.25">
      <c r="A246" s="6" t="s">
        <v>347</v>
      </c>
      <c r="B246" s="1" t="s">
        <v>331</v>
      </c>
      <c r="C246" s="1" t="s">
        <v>329</v>
      </c>
      <c r="D246" s="1">
        <v>0</v>
      </c>
      <c r="E246" s="18" t="s">
        <v>338</v>
      </c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s="2" customFormat="1" ht="31.5" x14ac:dyDescent="0.25">
      <c r="A247" s="6" t="s">
        <v>348</v>
      </c>
      <c r="B247" s="1" t="s">
        <v>349</v>
      </c>
      <c r="C247" s="1" t="s">
        <v>329</v>
      </c>
      <c r="D247" s="1">
        <v>0</v>
      </c>
      <c r="E247" s="18" t="s">
        <v>338</v>
      </c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s="2" customFormat="1" ht="31.5" x14ac:dyDescent="0.25">
      <c r="A248" s="6" t="s">
        <v>350</v>
      </c>
      <c r="B248" s="1" t="s">
        <v>335</v>
      </c>
      <c r="C248" s="1" t="s">
        <v>15</v>
      </c>
      <c r="D248" s="1">
        <v>0</v>
      </c>
      <c r="E248" s="18" t="s">
        <v>338</v>
      </c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s="2" customFormat="1" x14ac:dyDescent="0.25">
      <c r="A249" s="19" t="s">
        <v>351</v>
      </c>
      <c r="B249" s="19"/>
      <c r="C249" s="19"/>
      <c r="D249" s="19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s="2" customFormat="1" x14ac:dyDescent="0.25">
      <c r="A250" s="6" t="s">
        <v>352</v>
      </c>
      <c r="B250" s="1" t="s">
        <v>353</v>
      </c>
      <c r="C250" s="1" t="s">
        <v>329</v>
      </c>
      <c r="D250" s="1">
        <v>0</v>
      </c>
      <c r="E250" s="18" t="s">
        <v>354</v>
      </c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s="2" customFormat="1" x14ac:dyDescent="0.25">
      <c r="A251" s="6" t="s">
        <v>355</v>
      </c>
      <c r="B251" s="1" t="s">
        <v>356</v>
      </c>
      <c r="C251" s="1" t="s">
        <v>329</v>
      </c>
      <c r="D251" s="1">
        <v>0</v>
      </c>
      <c r="E251" s="18" t="s">
        <v>354</v>
      </c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s="2" customFormat="1" ht="31.5" x14ac:dyDescent="0.25">
      <c r="A252" s="6" t="s">
        <v>357</v>
      </c>
      <c r="B252" s="1" t="s">
        <v>358</v>
      </c>
      <c r="C252" s="1" t="s">
        <v>15</v>
      </c>
      <c r="D252" s="1">
        <v>0</v>
      </c>
      <c r="E252" s="18" t="s">
        <v>354</v>
      </c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6" spans="1:22" s="2" customFormat="1" x14ac:dyDescent="0.25">
      <c r="A256" s="25" t="s">
        <v>359</v>
      </c>
      <c r="B256" s="25"/>
      <c r="C256" s="18"/>
      <c r="D256" s="26" t="s">
        <v>360</v>
      </c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</sheetData>
  <sheetProtection algorithmName="SHA-512" hashValue="Oum6HigzIkN9hXnD7V5xt4no5K6ULFxSKoS1JXWw18dG3qHkkB3XqU+DoOEnV520offrcsyTOR3yaEvObEKS6g==" saltValue="DAjuurdbxA9zN4X2176Dpg==" spinCount="100000" sheet="1" objects="1" scenarios="1"/>
  <mergeCells count="9">
    <mergeCell ref="A256:B256"/>
    <mergeCell ref="A2:D2"/>
    <mergeCell ref="A8:D8"/>
    <mergeCell ref="A26:D26"/>
    <mergeCell ref="F85:F86"/>
    <mergeCell ref="A232:D232"/>
    <mergeCell ref="A237:D237"/>
    <mergeCell ref="A244:D244"/>
    <mergeCell ref="A249:D249"/>
  </mergeCells>
  <pageMargins left="0.7" right="0.7" top="0.75" bottom="0.75" header="0.3" footer="0.3"/>
  <pageSetup paperSize="9" scale="5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2020-04-06T14:10:02Z</dcterms:modified>
</cp:coreProperties>
</file>