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<sst xmlns="http://schemas.openxmlformats.org/spreadsheetml/2006/main" count="919" uniqueCount="371">
  <si>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</si>
  <si>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</si>
  <si>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</si>
  <si>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</si>
  <si>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</si>
  <si>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</si>
  <si>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</si>
  <si>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</si>
  <si>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</si>
  <si>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</si>
  <si>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</si>
  <si>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</si>
  <si>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</si>
  <si>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</si>
  <si>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</si>
  <si>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</si>
  <si>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</si>
  <si>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</si>
  <si>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</si>
  <si>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</si>
  <si>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</si>
  <si>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</si>
  <si>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</si>
  <si>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</si>
  <si>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</si>
  <si>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</si>
  <si>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</si>
  <si>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</si>
  <si>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</si>
  <si>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</si>
  <si>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</si>
  <si>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</si>
  <si>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</si>
  <si>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</si>
  <si>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</si>
  <si>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</si>
  <si>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</si>
  <si>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</si>
  <si>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</si>
  <si>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</si>
  <si>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</si>
  <si>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</si>
  <si>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</si>
  <si>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</si>
  <si>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</si>
  <si>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</si>
  <si>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</si>
  <si>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</si>
  <si>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</si>
  <si>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</si>
  <si>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</si>
  <si>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</si>
  <si>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</si>
  <si>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</si>
  <si>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</si>
  <si>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</si>
  <si>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</si>
  <si>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</si>
  <si>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</si>
  <si>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</si>
  <si>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</si>
  <si>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</si>
  <si>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</si>
  <si>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</si>
  <si>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</si>
  <si>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</si>
  <si>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</si>
  <si>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</si>
  <si>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</si>
  <si>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</si>
  <si>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</si>
  <si>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</si>
  <si>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</si>
  <si>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</si>
  <si>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</si>
  <si>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</si>
  <si>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</si>
  <si>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</si>
  <si>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</si>
  <si>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</si>
  <si>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</si>
  <si>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</si>
  <si>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</si>
  <si>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</si>
  <si>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</si>
  <si>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</si>
  <si>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</si>
  <si>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</si>
  <si>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</si>
  <si>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</si>
  <si>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</si>
  <si>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</si>
  <si>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</si>
  <si>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</si>
  <si>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</si>
  <si>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</si>
  <si>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</si>
  <si>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</si>
  <si>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</si>
  <si>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</si>
  <si>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</si>
  <si>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</si>
  <si>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</si>
  <si>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</si>
  <si>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</si>
  <si>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</si>
  <si>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</si>
  <si>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</si>
  <si>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</si>
  <si>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</si>
  <si>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</si>
  <si>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</si>
  <si>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</si>
  <si>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</si>
  <si>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</si>
  <si>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</si>
  <si>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</si>
  <si>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</si>
  <si>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</si>
  <si>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</si>
  <si>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</si>
  <si>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</si>
  <si>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</si>
  <si>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</si>
  <si>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</si>
  <si>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</si>
  <si>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</si>
  <si>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</si>
  <si>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</si>
  <si>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</si>
  <si>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</si>
  <si>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</si>
  <si>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</si>
  <si>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</si>
  <si>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</si>
  <si>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</si>
  <si>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</si>
  <si>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</si>
  <si>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</si>
  <si>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</si>
  <si>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</si>
  <si>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</si>
  <si>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</si>
  <si>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</si>
  <si>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</si>
  <si>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</si>
  <si>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</si>
  <si>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</si>
  <si>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</si>
  <si>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</si>
  <si>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</si>
  <si>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</si>
  <si>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</si>
  <si>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</si>
  <si>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</si>
  <si>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</si>
  <si>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</si>
  <si>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</si>
  <si>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</si>
  <si>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</si>
  <si>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</si>
  <si>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</si>
  <si>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</si>
  <si>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</si>
  <si>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</si>
  <si>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</si>
  <si>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</si>
  <si>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</si>
  <si>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</si>
  <si>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</si>
  <si>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</si>
  <si>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</si>
  <si>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</si>
  <si>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</si>
  <si>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</si>
  <si>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</si>
  <si>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</si>
  <si>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</si>
  <si>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</si>
  <si>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</si>
  <si>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</si>
  <si>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</si>
  <si>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</si>
  <si>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</si>
  <si>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</si>
  <si>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</si>
  <si>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</si>
  <si>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</si>
  <si>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</si>
  <si>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</si>
  <si>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</si>
  <si>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</si>
  <si>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</si>
  <si>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</si>
  <si>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</si>
  <si>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</si>
  <si>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</si>
  <si>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</si>
  <si>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</si>
  <si>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</si>
  <si>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</si>
  <si>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</si>
  <si>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</si>
  <si>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</si>
  <si>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</si>
  <si>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</si>
  <si>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</si>
  <si>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</si>
  <si>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</si>
  <si>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</si>
  <si>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</si>
  <si>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</si>
  <si>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</si>
  <si>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</si>
  <si>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</si>
  <si>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</si>
  <si>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</si>
  <si>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</si>
  <si>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</si>
  <si>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</si>
  <si>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</si>
  <si>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</si>
  <si>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</si>
  <si>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</si>
  <si>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</si>
  <si>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</si>
  <si>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</si>
  <si>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</si>
  <si>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</si>
  <si>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</si>
  <si>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</si>
  <si>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</si>
  <si>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</si>
  <si>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</si>
  <si>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</si>
  <si>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</si>
  <si>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</si>
  <si>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</si>
  <si>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</si>
  <si>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</si>
  <si>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</si>
  <si>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</si>
  <si>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</si>
  <si>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</si>
  <si>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</si>
  <si>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</si>
  <si>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</si>
  <si>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</si>
  <si>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</si>
  <si>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</si>
  <si>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</si>
  <si>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</si>
  <si>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</si>
  <si>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</si>
  <si>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</si>
  <si>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</si>
  <si>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</si>
  <si>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</si>
  <si>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</si>
  <si>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</si>
  <si>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</si>
  <si>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</si>
  <si>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</si>
  <si>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</si>
  <si>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</si>
  <si>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</si>
  <si>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</si>
  <si>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</si>
  <si>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</si>
  <si>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</si>
  <si>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</si>
  <si>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</si>
  <si>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</si>
  <si>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</si>
  <si>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</si>
  <si>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</si>
  <si>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</si>
  <si>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</si>
  <si>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</si>
  <si>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</si>
  <si>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</si>
  <si>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</si>
  <si>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</si>
  <si>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</si>
  <si>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</si>
  <si>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</si>
  <si>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</si>
  <si>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</si>
  <si>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</si>
  <si>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</si>
  <si>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</si>
  <si>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</si>
  <si>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</si>
  <si>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</si>
  <si>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</si>
  <si>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</si>
  <si>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</si>
  <si>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</si>
  <si>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</si>
  <si>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</si>
  <si>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</si>
  <si>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</si>
  <si>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</si>
  <si>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</si>
  <si>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</si>
  <si>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</si>
  <si>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</si>
  <si>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</si>
  <si>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</si>
  <si>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</si>
  <si>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</si>
  <si>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</si>
  <si>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</si>
  <si>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</si>
  <si>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</si>
  <si>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</si>
  <si>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</si>
  <si>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</si>
  <si>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</si>
  <si>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</si>
  <si>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</si>
  <si>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</si>
  <si>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</si>
  <si>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</si>
  <si>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</si>
  <si>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</si>
  <si>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</si>
  <si>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</si>
  <si>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</si>
  <si>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</si>
  <si>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</si>
  <si>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</si>
  <si>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</si>
  <si>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</si>
  <si>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</si>
  <si>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</si>
  <si>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</si>
  <si>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</si>
  <si>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</si>
  <si>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</si>
  <si>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</si>
  <si>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</si>
  <si>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</si>
  <si>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</si>
  <si>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</si>
  <si>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</si>
  <si>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</si>
  <si>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</si>
  <si>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</si>
  <si>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</si>
  <si>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</si>
  <si>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</si>
  <si>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</si>
  <si>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</si>
  <si>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</si>
  <si>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</si>
  <si>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</si>
  <si>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</si>
  <si>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</si>
  <si>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</si>
  <si>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</si>
  <si>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</si>
  <si>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</si>
  <si>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</si>
  <si>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</si>
  <si>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тариф</t>
  </si>
  <si>
    <t>остатки</t>
  </si>
  <si>
    <t>31.03.2020 г.</t>
  </si>
  <si>
    <t>01.01.2019 г.</t>
  </si>
  <si>
    <t>31.12.2019 г.</t>
  </si>
  <si>
    <t>Отчет об исполнении управляющей организацией ООО "ГУК "Привокзальная" договора управления за 2019 год по дому № 8  ул. 4-я Пятилетка                                                                               в г. Липецке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</si>
</sst>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4-&#1103;%20&#1055;&#1103;&#1090;&#1080;&#1083;&#1077;&#1090;&#1082;&#1072;,%20&#1076;.%208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0;&#1086;&#1087;&#1080;&#1103;%20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8">
          <cell r="BK8">
            <v>0.056308</v>
          </cell>
        </row>
        <row r="9">
          <cell r="BK9">
            <v>0.582542</v>
          </cell>
        </row>
        <row r="10">
          <cell r="BK10">
            <v>0.067284</v>
          </cell>
        </row>
        <row r="12">
          <cell r="BK12">
            <v>0.186191</v>
          </cell>
        </row>
        <row r="13">
          <cell r="BK13">
            <v>0.000835</v>
          </cell>
        </row>
        <row r="14">
          <cell r="BK14">
            <v>0.143598</v>
          </cell>
        </row>
        <row r="15">
          <cell r="BK15">
            <v>0.349837</v>
          </cell>
        </row>
        <row r="17">
          <cell r="BK17">
            <v>0.016067</v>
          </cell>
        </row>
        <row r="18">
          <cell r="BK18">
            <v>0.096402</v>
          </cell>
        </row>
        <row r="20">
          <cell r="BK20">
            <v>0.174567</v>
          </cell>
        </row>
        <row r="21">
          <cell r="BK21">
            <v>0.319027</v>
          </cell>
        </row>
        <row r="24">
          <cell r="BK24">
            <v>0.042173</v>
          </cell>
        </row>
        <row r="27">
          <cell r="BK27">
            <v>0.072181</v>
          </cell>
        </row>
        <row r="28">
          <cell r="BK28">
            <v>0.157123</v>
          </cell>
        </row>
        <row r="29">
          <cell r="BK29">
            <v>0.057403</v>
          </cell>
        </row>
        <row r="38">
          <cell r="BK38">
            <v>0.106182</v>
          </cell>
        </row>
        <row r="39">
          <cell r="BK39">
            <v>0.075589</v>
          </cell>
        </row>
        <row r="46">
          <cell r="BK46">
            <v>0.159</v>
          </cell>
        </row>
        <row r="48">
          <cell r="BK48">
            <v>0.077</v>
          </cell>
        </row>
        <row r="49">
          <cell r="BK49">
            <v>0.158</v>
          </cell>
        </row>
        <row r="50">
          <cell r="BK50">
            <v>0.041</v>
          </cell>
        </row>
        <row r="51">
          <cell r="BK51">
            <v>0.216</v>
          </cell>
        </row>
        <row r="52">
          <cell r="BK52">
            <v>0.044</v>
          </cell>
        </row>
        <row r="53">
          <cell r="BK53">
            <v>0.034</v>
          </cell>
        </row>
        <row r="55">
          <cell r="BK55">
            <v>0.268</v>
          </cell>
        </row>
        <row r="56">
          <cell r="BK56">
            <v>0.642</v>
          </cell>
        </row>
        <row r="57">
          <cell r="BK57">
            <v>0.057</v>
          </cell>
        </row>
        <row r="58">
          <cell r="BK58">
            <v>0.024</v>
          </cell>
        </row>
        <row r="59">
          <cell r="BK59">
            <v>0.284</v>
          </cell>
        </row>
        <row r="60">
          <cell r="BK60">
            <v>0.012</v>
          </cell>
        </row>
        <row r="63">
          <cell r="BK63">
            <v>0.046677</v>
          </cell>
        </row>
        <row r="77">
          <cell r="BK77">
            <v>0.885</v>
          </cell>
        </row>
        <row r="88">
          <cell r="BK88">
            <v>0.7109</v>
          </cell>
        </row>
        <row r="89">
          <cell r="BK89">
            <v>0.2839</v>
          </cell>
        </row>
        <row r="90">
          <cell r="BK90">
            <v>0.054</v>
          </cell>
        </row>
        <row r="91">
          <cell r="BK91">
            <v>0.0258</v>
          </cell>
        </row>
        <row r="102">
          <cell r="BK102">
            <v>0.78335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15">
          <cell r="I15">
            <v>0</v>
          </cell>
          <cell r="P15">
            <v>30169.152000000002</v>
          </cell>
          <cell r="U15">
            <v>34230.384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38">
          <cell r="BK38">
            <v>0.106182</v>
          </cell>
        </row>
        <row r="42">
          <cell r="BK42">
            <v>0.111137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-21138.312639999902</v>
          </cell>
        </row>
        <row r="25">
          <cell r="D25">
            <v>55787.18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23">
          <cell r="BN123">
            <v>188160.94799999995</v>
          </cell>
        </row>
        <row r="124">
          <cell r="BN124">
            <v>208218.60468000005</v>
          </cell>
        </row>
        <row r="125">
          <cell r="BN125">
            <v>49003.74600000001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4">
          <cell r="BN4">
            <v>3332.5</v>
          </cell>
        </row>
        <row r="6">
          <cell r="BK6">
            <v>0.020816</v>
          </cell>
        </row>
        <row r="11">
          <cell r="BK11">
            <v>3.6E-05</v>
          </cell>
        </row>
        <row r="30">
          <cell r="BK30">
            <v>0.111103</v>
          </cell>
        </row>
        <row r="32">
          <cell r="BK32">
            <v>0.079704</v>
          </cell>
        </row>
        <row r="34">
          <cell r="BK34">
            <v>0.288607</v>
          </cell>
        </row>
        <row r="37">
          <cell r="BK37">
            <v>0.378201</v>
          </cell>
        </row>
        <row r="38">
          <cell r="BK38">
            <v>0.106182</v>
          </cell>
        </row>
        <row r="42">
          <cell r="BK42">
            <v>0.111137</v>
          </cell>
        </row>
        <row r="73">
          <cell r="BK73">
            <v>0.027037</v>
          </cell>
        </row>
        <row r="74">
          <cell r="BK74">
            <v>0.072098</v>
          </cell>
        </row>
        <row r="75">
          <cell r="BK75">
            <v>0.062331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2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9.140625" style="16" customWidth="1"/>
    <col min="2" max="2" width="62.421875" style="22" customWidth="1"/>
    <col min="3" max="3" width="24.28125" style="22" customWidth="1"/>
    <col min="4" max="4" width="62.7109375" style="22" customWidth="1"/>
    <col min="5" max="5" width="18.7109375" style="2" hidden="1" customWidth="1"/>
    <col min="6" max="6" width="17.8515625" style="22" hidden="1" customWidth="1"/>
    <col min="7" max="7" width="16.28125" style="22" hidden="1" customWidth="1"/>
    <col min="8" max="8" width="22.140625" style="22" hidden="1" customWidth="1"/>
    <col min="9" max="12" width="9.140625" style="22" hidden="1" customWidth="1"/>
    <col min="13" max="13" width="0" style="22" hidden="1" customWidth="1"/>
    <col min="14" max="14" width="18.57421875" style="22" hidden="1" customWidth="1"/>
    <col min="15" max="15" width="18.7109375" style="22" hidden="1" customWidth="1"/>
    <col min="16" max="22" width="0" style="22" hidden="1" customWidth="1"/>
    <col min="23" max="27" width="0" style="3" hidden="1" customWidth="1"/>
    <col min="28" max="16384" width="9.140625" style="3" customWidth="1"/>
  </cols>
  <sheetData>
    <row r="1" ht="15.75">
      <c r="E1" s="2" t="s">
        <v>313</v>
      </c>
    </row>
    <row r="2" spans="1:22" s="6" customFormat="1" ht="33.75" customHeight="1">
      <c r="A2" s="26" t="s">
        <v>370</v>
      </c>
      <c r="B2" s="26"/>
      <c r="C2" s="26"/>
      <c r="D2" s="26"/>
      <c r="E2" s="2">
        <v>3332.5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367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368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369</v>
      </c>
    </row>
    <row r="8" spans="1:4" ht="42.75" customHeight="1">
      <c r="A8" s="25" t="s">
        <v>103</v>
      </c>
      <c r="B8" s="25"/>
      <c r="C8" s="25"/>
      <c r="D8" s="25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0</v>
      </c>
    </row>
    <row r="10" spans="1:4" ht="31.5">
      <c r="A10" s="7" t="s">
        <v>58</v>
      </c>
      <c r="B10" s="1" t="s">
        <v>74</v>
      </c>
      <c r="C10" s="1" t="s">
        <v>73</v>
      </c>
      <c r="D10" s="8">
        <f>'[4]по форме'!$D$24</f>
        <v>-21138.312639999902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55787.18</v>
      </c>
    </row>
    <row r="12" spans="1:14" ht="31.5">
      <c r="A12" s="7" t="s">
        <v>77</v>
      </c>
      <c r="B12" s="1" t="s">
        <v>78</v>
      </c>
      <c r="C12" s="1" t="s">
        <v>73</v>
      </c>
      <c r="D12" s="8">
        <f>D13+D14+D15</f>
        <v>445383.29867999995</v>
      </c>
      <c r="N12" s="2"/>
    </row>
    <row r="13" spans="1:14" ht="15.75">
      <c r="A13" s="7" t="s">
        <v>94</v>
      </c>
      <c r="B13" s="17" t="s">
        <v>79</v>
      </c>
      <c r="C13" s="1" t="s">
        <v>73</v>
      </c>
      <c r="D13" s="8">
        <f>'[5]ГУК 2019'!$BN$124</f>
        <v>208218.60468000005</v>
      </c>
      <c r="N13" s="2"/>
    </row>
    <row r="14" spans="1:4" ht="15.75">
      <c r="A14" s="7" t="s">
        <v>95</v>
      </c>
      <c r="B14" s="17" t="s">
        <v>80</v>
      </c>
      <c r="C14" s="1" t="s">
        <v>73</v>
      </c>
      <c r="D14" s="8">
        <f>'[5]ГУК 2019'!$BN$123</f>
        <v>188160.94799999995</v>
      </c>
    </row>
    <row r="15" spans="1:4" ht="15.75">
      <c r="A15" s="7" t="s">
        <v>96</v>
      </c>
      <c r="B15" s="17" t="s">
        <v>81</v>
      </c>
      <c r="C15" s="1" t="s">
        <v>73</v>
      </c>
      <c r="D15" s="8">
        <f>'[5]ГУК 2019'!$BN$125</f>
        <v>49003.74600000001</v>
      </c>
    </row>
    <row r="16" spans="1:5" ht="15.75">
      <c r="A16" s="17" t="s">
        <v>82</v>
      </c>
      <c r="B16" s="17" t="s">
        <v>83</v>
      </c>
      <c r="C16" s="17" t="s">
        <v>73</v>
      </c>
      <c r="D16" s="18">
        <f>D17</f>
        <v>429471.40867999993</v>
      </c>
      <c r="E16" s="2">
        <v>417369.25</v>
      </c>
    </row>
    <row r="17" spans="1:4" ht="31.5">
      <c r="A17" s="17" t="s">
        <v>59</v>
      </c>
      <c r="B17" s="17" t="s">
        <v>97</v>
      </c>
      <c r="C17" s="17" t="s">
        <v>73</v>
      </c>
      <c r="D17" s="18">
        <f>D12-D25+D246+D262</f>
        <v>429471.40867999993</v>
      </c>
    </row>
    <row r="18" spans="1:4" ht="31.5">
      <c r="A18" s="17" t="s">
        <v>84</v>
      </c>
      <c r="B18" s="17" t="s">
        <v>98</v>
      </c>
      <c r="C18" s="17" t="s">
        <v>73</v>
      </c>
      <c r="D18" s="18">
        <v>0</v>
      </c>
    </row>
    <row r="19" spans="1:4" ht="15.75">
      <c r="A19" s="17" t="s">
        <v>60</v>
      </c>
      <c r="B19" s="17" t="s">
        <v>85</v>
      </c>
      <c r="C19" s="17" t="s">
        <v>73</v>
      </c>
      <c r="D19" s="18">
        <v>0</v>
      </c>
    </row>
    <row r="20" spans="1:4" ht="15.75">
      <c r="A20" s="17" t="s">
        <v>61</v>
      </c>
      <c r="B20" s="17" t="s">
        <v>86</v>
      </c>
      <c r="C20" s="17" t="s">
        <v>73</v>
      </c>
      <c r="D20" s="18">
        <v>0</v>
      </c>
    </row>
    <row r="21" spans="1:4" ht="15.75">
      <c r="A21" s="17" t="s">
        <v>87</v>
      </c>
      <c r="B21" s="17" t="s">
        <v>88</v>
      </c>
      <c r="C21" s="17" t="s">
        <v>73</v>
      </c>
      <c r="D21" s="18">
        <v>0</v>
      </c>
    </row>
    <row r="22" spans="1:4" ht="15.75">
      <c r="A22" s="17" t="s">
        <v>89</v>
      </c>
      <c r="B22" s="17" t="s">
        <v>90</v>
      </c>
      <c r="C22" s="17" t="s">
        <v>73</v>
      </c>
      <c r="D22" s="18">
        <f>D16+D10+D9</f>
        <v>408333.09604000003</v>
      </c>
    </row>
    <row r="23" spans="1:4" ht="15.75">
      <c r="A23" s="17" t="s">
        <v>91</v>
      </c>
      <c r="B23" s="17" t="s">
        <v>99</v>
      </c>
      <c r="C23" s="17" t="s">
        <v>73</v>
      </c>
      <c r="D23" s="18">
        <f>'[2]2018 Управл'!$I$15</f>
        <v>0</v>
      </c>
    </row>
    <row r="24" spans="1:4" ht="15.75">
      <c r="A24" s="17" t="s">
        <v>92</v>
      </c>
      <c r="B24" s="17" t="s">
        <v>100</v>
      </c>
      <c r="C24" s="17" t="s">
        <v>73</v>
      </c>
      <c r="D24" s="18">
        <f>D22-D241</f>
        <v>945.1022099999827</v>
      </c>
    </row>
    <row r="25" spans="1:4" ht="15.75">
      <c r="A25" s="17" t="s">
        <v>93</v>
      </c>
      <c r="B25" s="17" t="s">
        <v>101</v>
      </c>
      <c r="C25" s="17" t="s">
        <v>73</v>
      </c>
      <c r="D25" s="18">
        <v>60958.61</v>
      </c>
    </row>
    <row r="26" spans="1:4" ht="35.25" customHeight="1">
      <c r="A26" s="25" t="s">
        <v>102</v>
      </c>
      <c r="B26" s="25"/>
      <c r="C26" s="25"/>
      <c r="D26" s="25"/>
    </row>
    <row r="27" spans="1:22" s="6" customFormat="1" ht="31.5">
      <c r="A27" s="23" t="s">
        <v>113</v>
      </c>
      <c r="B27" s="4" t="s">
        <v>104</v>
      </c>
      <c r="C27" s="4" t="s">
        <v>67</v>
      </c>
      <c r="D27" s="4" t="s">
        <v>8</v>
      </c>
      <c r="E27" s="2"/>
      <c r="F27" s="5" t="s">
        <v>365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7" t="s">
        <v>109</v>
      </c>
      <c r="B28" s="1" t="s">
        <v>105</v>
      </c>
      <c r="C28" s="1" t="s">
        <v>73</v>
      </c>
      <c r="D28" s="8">
        <f>F28</f>
        <v>35391.15</v>
      </c>
      <c r="E28" s="2">
        <f>'[2]2018 Управл'!$U$15</f>
        <v>34230.384</v>
      </c>
      <c r="F28" s="22">
        <f>'[1]гук(2016)'!$BK$77*12*E2</f>
        <v>35391.15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15">
        <f>E28/E2</f>
        <v>10.271683120780194</v>
      </c>
    </row>
    <row r="33" spans="1:22" s="6" customFormat="1" ht="31.5">
      <c r="A33" s="23" t="s">
        <v>115</v>
      </c>
      <c r="B33" s="4" t="s">
        <v>104</v>
      </c>
      <c r="C33" s="4" t="s">
        <v>67</v>
      </c>
      <c r="D33" s="4" t="s">
        <v>11</v>
      </c>
      <c r="E33" s="2" t="s">
        <v>315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43527.613999999994</v>
      </c>
    </row>
    <row r="35" spans="1:7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f>F35</f>
        <v>2159.46</v>
      </c>
      <c r="F35" s="22">
        <f>'[1]гук(2016)'!$BK$90*12*E2</f>
        <v>2159.46</v>
      </c>
      <c r="G35" s="2">
        <v>1619.6</v>
      </c>
    </row>
    <row r="36" spans="1:7" ht="15.75">
      <c r="A36" s="7" t="s">
        <v>118</v>
      </c>
      <c r="B36" s="1" t="s">
        <v>107</v>
      </c>
      <c r="C36" s="1" t="s">
        <v>67</v>
      </c>
      <c r="D36" s="1" t="s">
        <v>19</v>
      </c>
      <c r="G36" s="2"/>
    </row>
    <row r="37" spans="1:7" ht="15.75">
      <c r="A37" s="7" t="s">
        <v>119</v>
      </c>
      <c r="B37" s="1" t="s">
        <v>64</v>
      </c>
      <c r="C37" s="1" t="s">
        <v>67</v>
      </c>
      <c r="D37" s="1" t="s">
        <v>10</v>
      </c>
      <c r="G37" s="2"/>
    </row>
    <row r="38" spans="1:7" ht="15.75">
      <c r="A38" s="7" t="s">
        <v>120</v>
      </c>
      <c r="B38" s="1" t="s">
        <v>108</v>
      </c>
      <c r="C38" s="1" t="s">
        <v>73</v>
      </c>
      <c r="D38" s="19">
        <f>E35/E2</f>
        <v>0.648</v>
      </c>
      <c r="G38" s="2"/>
    </row>
    <row r="39" spans="1:7" ht="31.5">
      <c r="A39" s="7" t="s">
        <v>121</v>
      </c>
      <c r="B39" s="1" t="s">
        <v>106</v>
      </c>
      <c r="C39" s="1" t="s">
        <v>67</v>
      </c>
      <c r="D39" s="1" t="s">
        <v>314</v>
      </c>
      <c r="E39" s="2">
        <f>F39</f>
        <v>1031.742</v>
      </c>
      <c r="F39" s="22">
        <f>'[1]гук(2016)'!$BK$91*12*E2</f>
        <v>1031.742</v>
      </c>
      <c r="G39" s="2">
        <v>773.81</v>
      </c>
    </row>
    <row r="40" spans="1:7" ht="15.75">
      <c r="A40" s="7" t="s">
        <v>122</v>
      </c>
      <c r="B40" s="1" t="s">
        <v>107</v>
      </c>
      <c r="C40" s="1" t="s">
        <v>67</v>
      </c>
      <c r="D40" s="1" t="s">
        <v>35</v>
      </c>
      <c r="G40" s="2"/>
    </row>
    <row r="41" spans="1:7" ht="15.75">
      <c r="A41" s="7" t="s">
        <v>123</v>
      </c>
      <c r="B41" s="1" t="s">
        <v>64</v>
      </c>
      <c r="C41" s="1" t="s">
        <v>67</v>
      </c>
      <c r="D41" s="1" t="s">
        <v>10</v>
      </c>
      <c r="G41" s="2"/>
    </row>
    <row r="42" spans="1:7" ht="15.75">
      <c r="A42" s="7" t="s">
        <v>124</v>
      </c>
      <c r="B42" s="1" t="s">
        <v>108</v>
      </c>
      <c r="C42" s="1" t="s">
        <v>73</v>
      </c>
      <c r="D42" s="19">
        <f>E39/E2</f>
        <v>0.3096</v>
      </c>
      <c r="G42" s="2"/>
    </row>
    <row r="43" spans="1:7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f>F43</f>
        <v>11353.160999999998</v>
      </c>
      <c r="F43" s="22">
        <f>'[1]гук(2016)'!$BK$89*12*E2</f>
        <v>11353.160999999998</v>
      </c>
      <c r="G43" s="2">
        <v>8514.89</v>
      </c>
    </row>
    <row r="44" spans="1:7" ht="15.75">
      <c r="A44" s="7" t="s">
        <v>126</v>
      </c>
      <c r="B44" s="1" t="s">
        <v>107</v>
      </c>
      <c r="C44" s="1" t="s">
        <v>67</v>
      </c>
      <c r="D44" s="1" t="s">
        <v>31</v>
      </c>
      <c r="G44" s="2"/>
    </row>
    <row r="45" spans="1:7" ht="15.75">
      <c r="A45" s="7" t="s">
        <v>127</v>
      </c>
      <c r="B45" s="1" t="s">
        <v>64</v>
      </c>
      <c r="C45" s="1" t="s">
        <v>67</v>
      </c>
      <c r="D45" s="1" t="s">
        <v>10</v>
      </c>
      <c r="G45" s="2"/>
    </row>
    <row r="46" spans="1:7" ht="15.75">
      <c r="A46" s="7" t="s">
        <v>128</v>
      </c>
      <c r="B46" s="1" t="s">
        <v>108</v>
      </c>
      <c r="C46" s="1" t="s">
        <v>73</v>
      </c>
      <c r="D46" s="8">
        <f>E43/E2</f>
        <v>3.4067999999999996</v>
      </c>
      <c r="G46" s="2"/>
    </row>
    <row r="47" spans="1:7" ht="31.5">
      <c r="A47" s="7" t="s">
        <v>328</v>
      </c>
      <c r="B47" s="1" t="s">
        <v>106</v>
      </c>
      <c r="C47" s="1" t="s">
        <v>67</v>
      </c>
      <c r="D47" s="1" t="s">
        <v>14</v>
      </c>
      <c r="E47" s="2">
        <f>F47</f>
        <v>28428.890999999996</v>
      </c>
      <c r="F47" s="22">
        <f>'[1]гук(2016)'!$BK$88*12*E2</f>
        <v>28428.890999999996</v>
      </c>
      <c r="G47" s="2">
        <f>21321.71</f>
        <v>21321.71</v>
      </c>
    </row>
    <row r="48" spans="1:7" ht="15.75">
      <c r="A48" s="7" t="s">
        <v>329</v>
      </c>
      <c r="B48" s="1" t="s">
        <v>107</v>
      </c>
      <c r="C48" s="1" t="s">
        <v>67</v>
      </c>
      <c r="D48" s="1" t="s">
        <v>15</v>
      </c>
      <c r="G48" s="2"/>
    </row>
    <row r="49" spans="1:7" ht="15.75">
      <c r="A49" s="7" t="s">
        <v>330</v>
      </c>
      <c r="B49" s="1" t="s">
        <v>64</v>
      </c>
      <c r="C49" s="1" t="s">
        <v>67</v>
      </c>
      <c r="D49" s="1" t="s">
        <v>10</v>
      </c>
      <c r="G49" s="2"/>
    </row>
    <row r="50" spans="1:7" ht="15.75">
      <c r="A50" s="7" t="s">
        <v>331</v>
      </c>
      <c r="B50" s="1" t="s">
        <v>108</v>
      </c>
      <c r="C50" s="1" t="s">
        <v>73</v>
      </c>
      <c r="D50" s="19">
        <f>E47/E2</f>
        <v>8.5308</v>
      </c>
      <c r="G50" s="2"/>
    </row>
    <row r="51" spans="1:7" ht="47.25">
      <c r="A51" s="7" t="s">
        <v>332</v>
      </c>
      <c r="B51" s="1" t="s">
        <v>106</v>
      </c>
      <c r="C51" s="1" t="s">
        <v>67</v>
      </c>
      <c r="D51" s="19" t="s">
        <v>317</v>
      </c>
      <c r="E51" s="2">
        <v>230.44</v>
      </c>
      <c r="G51" s="2">
        <v>230.44</v>
      </c>
    </row>
    <row r="52" spans="1:7" ht="15.75">
      <c r="A52" s="7" t="s">
        <v>333</v>
      </c>
      <c r="B52" s="1" t="s">
        <v>107</v>
      </c>
      <c r="C52" s="1" t="s">
        <v>67</v>
      </c>
      <c r="D52" s="19" t="s">
        <v>147</v>
      </c>
      <c r="G52" s="2"/>
    </row>
    <row r="53" spans="1:7" ht="15.75">
      <c r="A53" s="7" t="s">
        <v>334</v>
      </c>
      <c r="B53" s="1" t="s">
        <v>64</v>
      </c>
      <c r="C53" s="1" t="s">
        <v>67</v>
      </c>
      <c r="D53" s="19" t="s">
        <v>10</v>
      </c>
      <c r="G53" s="2"/>
    </row>
    <row r="54" spans="1:7" ht="15.75">
      <c r="A54" s="7" t="s">
        <v>335</v>
      </c>
      <c r="B54" s="1" t="s">
        <v>108</v>
      </c>
      <c r="C54" s="1" t="s">
        <v>73</v>
      </c>
      <c r="D54" s="19">
        <f>E51/E2</f>
        <v>0.06914928732183045</v>
      </c>
      <c r="G54" s="2"/>
    </row>
    <row r="55" spans="1:7" ht="31.5">
      <c r="A55" s="7" t="s">
        <v>336</v>
      </c>
      <c r="B55" s="1" t="s">
        <v>106</v>
      </c>
      <c r="C55" s="1" t="s">
        <v>67</v>
      </c>
      <c r="D55" s="19" t="s">
        <v>316</v>
      </c>
      <c r="E55" s="2">
        <v>323.92</v>
      </c>
      <c r="G55" s="2">
        <v>323.92</v>
      </c>
    </row>
    <row r="56" spans="1:4" ht="15.75">
      <c r="A56" s="7" t="s">
        <v>337</v>
      </c>
      <c r="B56" s="1" t="s">
        <v>107</v>
      </c>
      <c r="C56" s="1" t="s">
        <v>67</v>
      </c>
      <c r="D56" s="19" t="s">
        <v>147</v>
      </c>
    </row>
    <row r="57" spans="1:4" ht="15.75">
      <c r="A57" s="7" t="s">
        <v>338</v>
      </c>
      <c r="B57" s="1" t="s">
        <v>64</v>
      </c>
      <c r="C57" s="1" t="s">
        <v>67</v>
      </c>
      <c r="D57" s="19" t="s">
        <v>10</v>
      </c>
    </row>
    <row r="58" spans="1:4" ht="15.75">
      <c r="A58" s="7" t="s">
        <v>339</v>
      </c>
      <c r="B58" s="1" t="s">
        <v>108</v>
      </c>
      <c r="C58" s="1" t="s">
        <v>73</v>
      </c>
      <c r="D58" s="19">
        <f>E55/E2</f>
        <v>0.09720030007501876</v>
      </c>
    </row>
    <row r="59" spans="1:22" s="6" customFormat="1" ht="24.75" customHeight="1">
      <c r="A59" s="23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7" ht="15.75">
      <c r="A60" s="7" t="s">
        <v>130</v>
      </c>
      <c r="B60" s="1" t="s">
        <v>105</v>
      </c>
      <c r="C60" s="1" t="s">
        <v>73</v>
      </c>
      <c r="D60" s="8">
        <f>E60</f>
        <v>31326.1665</v>
      </c>
      <c r="E60" s="2">
        <f>F60</f>
        <v>31326.1665</v>
      </c>
      <c r="F60" s="22">
        <f>'[1]гук(2016)'!$BK$102*12*E2</f>
        <v>31326.1665</v>
      </c>
      <c r="G60" s="2">
        <f>'[2]2018 Управл'!$P$15</f>
        <v>30169.152000000002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15">
        <f>E60/E2</f>
        <v>9.4002</v>
      </c>
    </row>
    <row r="65" spans="1:22" s="6" customFormat="1" ht="15.75">
      <c r="A65" s="23" t="s">
        <v>135</v>
      </c>
      <c r="B65" s="4" t="s">
        <v>104</v>
      </c>
      <c r="C65" s="4" t="s">
        <v>67</v>
      </c>
      <c r="D65" s="4" t="s">
        <v>363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136</v>
      </c>
      <c r="B66" s="1" t="s">
        <v>105</v>
      </c>
      <c r="C66" s="1" t="s">
        <v>73</v>
      </c>
      <c r="D66" s="1">
        <v>0</v>
      </c>
    </row>
    <row r="67" spans="1:4" ht="31.5">
      <c r="A67" s="7" t="s">
        <v>137</v>
      </c>
      <c r="B67" s="1" t="s">
        <v>106</v>
      </c>
      <c r="C67" s="1" t="s">
        <v>67</v>
      </c>
      <c r="D67" s="1" t="s">
        <v>363</v>
      </c>
    </row>
    <row r="68" spans="1:4" ht="15.75">
      <c r="A68" s="7" t="s">
        <v>138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139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140</v>
      </c>
      <c r="B70" s="1" t="s">
        <v>108</v>
      </c>
      <c r="C70" s="1" t="s">
        <v>73</v>
      </c>
      <c r="D70" s="1">
        <v>0</v>
      </c>
    </row>
    <row r="71" spans="1:22" s="6" customFormat="1" ht="31.5">
      <c r="A71" s="23" t="s">
        <v>141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142</v>
      </c>
      <c r="B72" s="1" t="s">
        <v>105</v>
      </c>
      <c r="C72" s="1" t="s">
        <v>73</v>
      </c>
      <c r="D72" s="8">
        <f>E72</f>
        <v>49003.75</v>
      </c>
      <c r="E72" s="2">
        <v>49003.75</v>
      </c>
    </row>
    <row r="73" spans="1:4" ht="31.5">
      <c r="A73" s="7" t="s">
        <v>143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144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145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146</v>
      </c>
      <c r="B76" s="1" t="s">
        <v>108</v>
      </c>
      <c r="C76" s="1" t="s">
        <v>73</v>
      </c>
      <c r="D76" s="15">
        <f>E72/E2</f>
        <v>14.704801200300075</v>
      </c>
    </row>
    <row r="77" spans="1:22" s="6" customFormat="1" ht="31.5">
      <c r="A77" s="23" t="s">
        <v>148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149</v>
      </c>
      <c r="B78" s="1" t="s">
        <v>105</v>
      </c>
      <c r="C78" s="1" t="s">
        <v>73</v>
      </c>
      <c r="D78" s="8">
        <f>E79</f>
        <v>15124.25799</v>
      </c>
    </row>
    <row r="79" spans="1:7" ht="31.5">
      <c r="A79" s="7" t="s">
        <v>150</v>
      </c>
      <c r="B79" s="1" t="s">
        <v>106</v>
      </c>
      <c r="C79" s="1" t="s">
        <v>67</v>
      </c>
      <c r="D79" s="1" t="s">
        <v>54</v>
      </c>
      <c r="E79" s="2">
        <f>F79</f>
        <v>15124.25799</v>
      </c>
      <c r="F79" s="22">
        <f>'[6]ГУК 2019'!$BK$37*12*'[6]ГУК 2019'!$BN$4</f>
        <v>15124.25799</v>
      </c>
      <c r="G79" s="2">
        <v>13035.84</v>
      </c>
    </row>
    <row r="80" spans="1:4" ht="15.75">
      <c r="A80" s="7" t="s">
        <v>151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152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153</v>
      </c>
      <c r="B82" s="1" t="s">
        <v>108</v>
      </c>
      <c r="C82" s="1" t="s">
        <v>73</v>
      </c>
      <c r="D82" s="15">
        <f>E79/E2</f>
        <v>4.538412</v>
      </c>
    </row>
    <row r="83" spans="1:22" s="6" customFormat="1" ht="31.5">
      <c r="A83" s="23" t="s">
        <v>155</v>
      </c>
      <c r="B83" s="4" t="s">
        <v>104</v>
      </c>
      <c r="C83" s="4" t="s">
        <v>67</v>
      </c>
      <c r="D83" s="4" t="s">
        <v>55</v>
      </c>
      <c r="E83" s="2">
        <v>9569.03</v>
      </c>
      <c r="F83" s="5" t="s">
        <v>326</v>
      </c>
      <c r="G83" s="5">
        <f>('[6]ГУК 2019'!$BK$73+'[6]ГУК 2019'!$BK$74+'[6]ГУК 2019'!$BK$75)*12*'[6]ГУК 2019'!$BN$4</f>
        <v>6457.02534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156</v>
      </c>
      <c r="B84" s="1" t="s">
        <v>105</v>
      </c>
      <c r="C84" s="1" t="s">
        <v>73</v>
      </c>
      <c r="D84" s="1">
        <f>E83</f>
        <v>9569.03</v>
      </c>
      <c r="F84" s="22">
        <v>68</v>
      </c>
    </row>
    <row r="85" spans="1:4" ht="31.5">
      <c r="A85" s="7" t="s">
        <v>157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158</v>
      </c>
      <c r="B86" s="1" t="s">
        <v>107</v>
      </c>
      <c r="C86" s="1" t="s">
        <v>67</v>
      </c>
      <c r="D86" s="1" t="s">
        <v>154</v>
      </c>
    </row>
    <row r="87" spans="1:4" ht="15.75">
      <c r="A87" s="7" t="s">
        <v>159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160</v>
      </c>
      <c r="B88" s="1" t="s">
        <v>108</v>
      </c>
      <c r="C88" s="1" t="s">
        <v>73</v>
      </c>
      <c r="D88" s="15">
        <f>E83/F84</f>
        <v>140.7210294117647</v>
      </c>
    </row>
    <row r="89" spans="1:22" s="6" customFormat="1" ht="47.25">
      <c r="A89" s="23" t="s">
        <v>162</v>
      </c>
      <c r="B89" s="4" t="s">
        <v>104</v>
      </c>
      <c r="C89" s="4" t="s">
        <v>67</v>
      </c>
      <c r="D89" s="4" t="s">
        <v>23</v>
      </c>
      <c r="E89" s="2"/>
      <c r="F89" s="1" t="s">
        <v>327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163</v>
      </c>
      <c r="B90" s="1" t="s">
        <v>105</v>
      </c>
      <c r="C90" s="1" t="s">
        <v>73</v>
      </c>
      <c r="D90" s="1">
        <f>E91+E95</f>
        <v>370.55</v>
      </c>
      <c r="F90" s="1">
        <v>686.2</v>
      </c>
    </row>
    <row r="91" spans="1:6" ht="31.5">
      <c r="A91" s="7" t="s">
        <v>164</v>
      </c>
      <c r="B91" s="1" t="s">
        <v>106</v>
      </c>
      <c r="C91" s="1" t="s">
        <v>67</v>
      </c>
      <c r="D91" s="1" t="s">
        <v>7</v>
      </c>
      <c r="E91" s="2">
        <v>0</v>
      </c>
      <c r="F91" s="24" t="s">
        <v>360</v>
      </c>
    </row>
    <row r="92" spans="1:6" ht="15.75">
      <c r="A92" s="7" t="s">
        <v>165</v>
      </c>
      <c r="B92" s="1" t="s">
        <v>107</v>
      </c>
      <c r="C92" s="1" t="s">
        <v>67</v>
      </c>
      <c r="D92" s="1" t="s">
        <v>24</v>
      </c>
      <c r="F92" s="24"/>
    </row>
    <row r="93" spans="1:4" ht="15.75">
      <c r="A93" s="7" t="s">
        <v>166</v>
      </c>
      <c r="B93" s="1" t="s">
        <v>64</v>
      </c>
      <c r="C93" s="1" t="s">
        <v>67</v>
      </c>
      <c r="D93" s="1" t="s">
        <v>161</v>
      </c>
    </row>
    <row r="94" spans="1:6" ht="31.5">
      <c r="A94" s="7" t="s">
        <v>167</v>
      </c>
      <c r="B94" s="1" t="s">
        <v>108</v>
      </c>
      <c r="C94" s="1" t="s">
        <v>73</v>
      </c>
      <c r="D94" s="15">
        <f>E91/F90</f>
        <v>0</v>
      </c>
      <c r="F94" s="1" t="s">
        <v>327</v>
      </c>
    </row>
    <row r="95" spans="1:7" ht="31.5">
      <c r="A95" s="7" t="s">
        <v>168</v>
      </c>
      <c r="B95" s="1" t="s">
        <v>106</v>
      </c>
      <c r="C95" s="1" t="s">
        <v>67</v>
      </c>
      <c r="D95" s="1" t="s">
        <v>6</v>
      </c>
      <c r="E95" s="2">
        <v>370.55</v>
      </c>
      <c r="F95" s="1">
        <f>F90</f>
        <v>686.2</v>
      </c>
      <c r="G95" s="22">
        <f>'[1]гук(2016)'!$BK$63*12*E2</f>
        <v>1866.6132300000002</v>
      </c>
    </row>
    <row r="96" spans="1:4" ht="15.75">
      <c r="A96" s="7" t="s">
        <v>169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170</v>
      </c>
      <c r="B97" s="1" t="s">
        <v>64</v>
      </c>
      <c r="C97" s="1" t="s">
        <v>67</v>
      </c>
      <c r="D97" s="1" t="s">
        <v>161</v>
      </c>
    </row>
    <row r="98" spans="1:4" ht="15.75">
      <c r="A98" s="7" t="s">
        <v>171</v>
      </c>
      <c r="B98" s="1" t="s">
        <v>108</v>
      </c>
      <c r="C98" s="1" t="s">
        <v>73</v>
      </c>
      <c r="D98" s="15">
        <f>E95/F95</f>
        <v>0.5400029146021568</v>
      </c>
    </row>
    <row r="99" spans="1:22" s="6" customFormat="1" ht="63">
      <c r="A99" s="23" t="s">
        <v>172</v>
      </c>
      <c r="B99" s="4" t="s">
        <v>104</v>
      </c>
      <c r="C99" s="4" t="s">
        <v>67</v>
      </c>
      <c r="D99" s="4" t="s">
        <v>26</v>
      </c>
      <c r="E99" s="2"/>
      <c r="F99" s="22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173</v>
      </c>
      <c r="B100" s="1" t="s">
        <v>105</v>
      </c>
      <c r="C100" s="1" t="s">
        <v>73</v>
      </c>
      <c r="D100" s="8">
        <f>E101+E105+E109+E113+E117+E121+E125+E129+E133+E137+E141+E145+E149+E153</f>
        <v>109743.52873</v>
      </c>
    </row>
    <row r="101" spans="1:8" ht="31.5">
      <c r="A101" s="7" t="s">
        <v>174</v>
      </c>
      <c r="B101" s="1" t="s">
        <v>106</v>
      </c>
      <c r="C101" s="1" t="s">
        <v>67</v>
      </c>
      <c r="D101" s="1" t="s">
        <v>27</v>
      </c>
      <c r="E101" s="2">
        <f>G101</f>
        <v>1839.5400000000002</v>
      </c>
      <c r="G101" s="22">
        <f>('[1]гук(2016)'!$BK$53+'[1]гук(2016)'!$BK$60)*12*E2</f>
        <v>1839.5400000000002</v>
      </c>
      <c r="H101" s="2">
        <v>1075.23</v>
      </c>
    </row>
    <row r="102" spans="1:8" ht="15.75">
      <c r="A102" s="7" t="s">
        <v>175</v>
      </c>
      <c r="B102" s="1" t="s">
        <v>107</v>
      </c>
      <c r="C102" s="1" t="s">
        <v>67</v>
      </c>
      <c r="D102" s="1" t="s">
        <v>22</v>
      </c>
      <c r="H102" s="2"/>
    </row>
    <row r="103" spans="1:8" ht="15.75">
      <c r="A103" s="7" t="s">
        <v>176</v>
      </c>
      <c r="B103" s="1" t="s">
        <v>64</v>
      </c>
      <c r="C103" s="1" t="s">
        <v>67</v>
      </c>
      <c r="D103" s="1" t="s">
        <v>10</v>
      </c>
      <c r="H103" s="2"/>
    </row>
    <row r="104" spans="1:8" ht="15.75">
      <c r="A104" s="7" t="s">
        <v>177</v>
      </c>
      <c r="B104" s="1" t="s">
        <v>108</v>
      </c>
      <c r="C104" s="1" t="s">
        <v>73</v>
      </c>
      <c r="D104" s="15">
        <f>E101/E2</f>
        <v>0.552</v>
      </c>
      <c r="H104" s="2"/>
    </row>
    <row r="105" spans="1:8" ht="31.5">
      <c r="A105" s="7" t="s">
        <v>178</v>
      </c>
      <c r="B105" s="1" t="s">
        <v>106</v>
      </c>
      <c r="C105" s="1" t="s">
        <v>67</v>
      </c>
      <c r="D105" s="1" t="s">
        <v>28</v>
      </c>
      <c r="E105" s="2">
        <f>G105</f>
        <v>6358.41</v>
      </c>
      <c r="G105" s="22">
        <f>'[1]гук(2016)'!$BK$46*12*E2</f>
        <v>6358.41</v>
      </c>
      <c r="H105" s="2">
        <v>4768.81</v>
      </c>
    </row>
    <row r="106" spans="1:8" ht="15.75">
      <c r="A106" s="7" t="s">
        <v>179</v>
      </c>
      <c r="B106" s="1" t="s">
        <v>107</v>
      </c>
      <c r="C106" s="1" t="s">
        <v>67</v>
      </c>
      <c r="D106" s="1" t="s">
        <v>29</v>
      </c>
      <c r="H106" s="2"/>
    </row>
    <row r="107" spans="1:8" ht="15.75">
      <c r="A107" s="7" t="s">
        <v>180</v>
      </c>
      <c r="B107" s="1" t="s">
        <v>64</v>
      </c>
      <c r="C107" s="1" t="s">
        <v>67</v>
      </c>
      <c r="D107" s="1" t="s">
        <v>10</v>
      </c>
      <c r="H107" s="2"/>
    </row>
    <row r="108" spans="1:8" ht="15.75">
      <c r="A108" s="7" t="s">
        <v>181</v>
      </c>
      <c r="B108" s="1" t="s">
        <v>108</v>
      </c>
      <c r="C108" s="1" t="s">
        <v>73</v>
      </c>
      <c r="D108" s="15">
        <f>E105/E2</f>
        <v>1.908</v>
      </c>
      <c r="H108" s="2"/>
    </row>
    <row r="109" spans="1:8" ht="31.5">
      <c r="A109" s="7"/>
      <c r="B109" s="1" t="s">
        <v>106</v>
      </c>
      <c r="C109" s="1" t="s">
        <v>67</v>
      </c>
      <c r="D109" s="15" t="s">
        <v>364</v>
      </c>
      <c r="E109" s="2">
        <v>3337.3</v>
      </c>
      <c r="G109" s="22">
        <f>'[1]гук(2016)'!$BK$50*12*E2</f>
        <v>1639.59</v>
      </c>
      <c r="H109" s="2">
        <v>3337.3</v>
      </c>
    </row>
    <row r="110" spans="1:8" ht="15.75">
      <c r="A110" s="7"/>
      <c r="B110" s="1" t="s">
        <v>107</v>
      </c>
      <c r="C110" s="1" t="s">
        <v>67</v>
      </c>
      <c r="D110" s="15" t="s">
        <v>24</v>
      </c>
      <c r="H110" s="2"/>
    </row>
    <row r="111" spans="1:8" ht="15.75">
      <c r="A111" s="7"/>
      <c r="B111" s="1" t="s">
        <v>64</v>
      </c>
      <c r="C111" s="1" t="s">
        <v>67</v>
      </c>
      <c r="D111" s="15" t="s">
        <v>10</v>
      </c>
      <c r="H111" s="2"/>
    </row>
    <row r="112" spans="1:8" ht="15.75">
      <c r="A112" s="7"/>
      <c r="B112" s="1" t="s">
        <v>108</v>
      </c>
      <c r="C112" s="1" t="s">
        <v>73</v>
      </c>
      <c r="D112" s="15">
        <f>E109/E2</f>
        <v>1.0014403600900226</v>
      </c>
      <c r="H112" s="2"/>
    </row>
    <row r="113" spans="1:8" ht="31.5">
      <c r="A113" s="7" t="s">
        <v>182</v>
      </c>
      <c r="B113" s="1" t="s">
        <v>106</v>
      </c>
      <c r="C113" s="1" t="s">
        <v>67</v>
      </c>
      <c r="D113" s="1" t="s">
        <v>3</v>
      </c>
      <c r="E113" s="2">
        <f>G113</f>
        <v>2719.32</v>
      </c>
      <c r="G113" s="22">
        <f>('[1]гук(2016)'!$BK$52+'[1]гук(2016)'!$BK$58)*12*E2</f>
        <v>2719.32</v>
      </c>
      <c r="H113" s="2">
        <v>2288.43</v>
      </c>
    </row>
    <row r="114" spans="1:8" ht="15.75">
      <c r="A114" s="7" t="s">
        <v>183</v>
      </c>
      <c r="B114" s="1" t="s">
        <v>107</v>
      </c>
      <c r="C114" s="1" t="s">
        <v>67</v>
      </c>
      <c r="D114" s="1" t="s">
        <v>30</v>
      </c>
      <c r="H114" s="2"/>
    </row>
    <row r="115" spans="1:8" ht="15.75">
      <c r="A115" s="7" t="s">
        <v>184</v>
      </c>
      <c r="B115" s="1" t="s">
        <v>64</v>
      </c>
      <c r="C115" s="1" t="s">
        <v>67</v>
      </c>
      <c r="D115" s="1" t="s">
        <v>10</v>
      </c>
      <c r="H115" s="2"/>
    </row>
    <row r="116" spans="1:8" ht="15.75">
      <c r="A116" s="7" t="s">
        <v>185</v>
      </c>
      <c r="B116" s="1" t="s">
        <v>108</v>
      </c>
      <c r="C116" s="1" t="s">
        <v>73</v>
      </c>
      <c r="D116" s="15">
        <f>E113/E2</f>
        <v>0.8160000000000001</v>
      </c>
      <c r="H116" s="2"/>
    </row>
    <row r="117" spans="1:8" ht="31.5">
      <c r="A117" s="7" t="s">
        <v>186</v>
      </c>
      <c r="B117" s="1" t="s">
        <v>106</v>
      </c>
      <c r="C117" s="1" t="s">
        <v>67</v>
      </c>
      <c r="D117" s="1" t="s">
        <v>2</v>
      </c>
      <c r="E117" s="2">
        <v>34856.38</v>
      </c>
      <c r="G117" s="22">
        <f>('[1]гук(2016)'!$BK$48+'[1]гук(2016)'!$BK$56)*12*E2</f>
        <v>28752.81</v>
      </c>
      <c r="H117" s="2">
        <v>34856.38</v>
      </c>
    </row>
    <row r="118" spans="1:8" ht="15.75">
      <c r="A118" s="7" t="s">
        <v>187</v>
      </c>
      <c r="B118" s="1" t="s">
        <v>107</v>
      </c>
      <c r="C118" s="1" t="s">
        <v>67</v>
      </c>
      <c r="D118" s="1" t="s">
        <v>31</v>
      </c>
      <c r="H118" s="2"/>
    </row>
    <row r="119" spans="1:8" ht="15.75">
      <c r="A119" s="7" t="s">
        <v>188</v>
      </c>
      <c r="B119" s="1" t="s">
        <v>64</v>
      </c>
      <c r="C119" s="1" t="s">
        <v>67</v>
      </c>
      <c r="D119" s="1" t="s">
        <v>10</v>
      </c>
      <c r="H119" s="2"/>
    </row>
    <row r="120" spans="1:8" ht="15.75">
      <c r="A120" s="7" t="s">
        <v>189</v>
      </c>
      <c r="B120" s="1" t="s">
        <v>108</v>
      </c>
      <c r="C120" s="1" t="s">
        <v>73</v>
      </c>
      <c r="D120" s="15">
        <f>E117/E2</f>
        <v>10.459528882220555</v>
      </c>
      <c r="H120" s="2"/>
    </row>
    <row r="121" spans="1:8" ht="47.25">
      <c r="A121" s="7" t="s">
        <v>190</v>
      </c>
      <c r="B121" s="1" t="s">
        <v>106</v>
      </c>
      <c r="C121" s="1" t="s">
        <v>67</v>
      </c>
      <c r="D121" s="1" t="s">
        <v>32</v>
      </c>
      <c r="E121" s="2">
        <f>7222.19+13778.55</f>
        <v>21000.739999999998</v>
      </c>
      <c r="G121" s="22">
        <f>('[1]гук(2016)'!$BK$49+'[1]гук(2016)'!$BK$55)*12*E2</f>
        <v>17035.74</v>
      </c>
      <c r="H121" s="2">
        <f>7222.19+13778.55</f>
        <v>21000.739999999998</v>
      </c>
    </row>
    <row r="122" spans="1:8" ht="15.75">
      <c r="A122" s="7" t="s">
        <v>191</v>
      </c>
      <c r="B122" s="1" t="s">
        <v>107</v>
      </c>
      <c r="C122" s="1" t="s">
        <v>67</v>
      </c>
      <c r="D122" s="1" t="s">
        <v>33</v>
      </c>
      <c r="H122" s="2"/>
    </row>
    <row r="123" spans="1:8" ht="15.75">
      <c r="A123" s="7" t="s">
        <v>192</v>
      </c>
      <c r="B123" s="1" t="s">
        <v>64</v>
      </c>
      <c r="C123" s="1" t="s">
        <v>67</v>
      </c>
      <c r="D123" s="1" t="s">
        <v>10</v>
      </c>
      <c r="H123" s="2"/>
    </row>
    <row r="124" spans="1:8" ht="15.75">
      <c r="A124" s="7" t="s">
        <v>193</v>
      </c>
      <c r="B124" s="1" t="s">
        <v>108</v>
      </c>
      <c r="C124" s="1" t="s">
        <v>73</v>
      </c>
      <c r="D124" s="15">
        <f>E121/E2</f>
        <v>6.30179744936234</v>
      </c>
      <c r="H124" s="2"/>
    </row>
    <row r="125" spans="1:8" ht="31.5">
      <c r="A125" s="7" t="s">
        <v>194</v>
      </c>
      <c r="B125" s="1" t="s">
        <v>106</v>
      </c>
      <c r="C125" s="1" t="s">
        <v>67</v>
      </c>
      <c r="D125" s="1" t="s">
        <v>34</v>
      </c>
      <c r="E125" s="2">
        <f>G125</f>
        <v>11357.159999999998</v>
      </c>
      <c r="G125" s="22">
        <f>'[1]гук(2016)'!$BK$59*12*E2</f>
        <v>11357.159999999998</v>
      </c>
      <c r="H125" s="2">
        <v>5675.25</v>
      </c>
    </row>
    <row r="126" spans="1:8" ht="15.75">
      <c r="A126" s="7" t="s">
        <v>195</v>
      </c>
      <c r="B126" s="1" t="s">
        <v>107</v>
      </c>
      <c r="C126" s="1" t="s">
        <v>67</v>
      </c>
      <c r="D126" s="1" t="s">
        <v>35</v>
      </c>
      <c r="H126" s="2"/>
    </row>
    <row r="127" spans="1:8" ht="15.75">
      <c r="A127" s="7" t="s">
        <v>196</v>
      </c>
      <c r="B127" s="1" t="s">
        <v>64</v>
      </c>
      <c r="C127" s="1" t="s">
        <v>67</v>
      </c>
      <c r="D127" s="1" t="s">
        <v>10</v>
      </c>
      <c r="H127" s="2"/>
    </row>
    <row r="128" spans="1:8" ht="15.75">
      <c r="A128" s="7" t="s">
        <v>197</v>
      </c>
      <c r="B128" s="1" t="s">
        <v>108</v>
      </c>
      <c r="C128" s="1" t="s">
        <v>73</v>
      </c>
      <c r="D128" s="15">
        <f>E125/E2</f>
        <v>3.4079999999999995</v>
      </c>
      <c r="H128" s="2"/>
    </row>
    <row r="129" spans="1:8" ht="31.5">
      <c r="A129" s="7" t="s">
        <v>198</v>
      </c>
      <c r="B129" s="1" t="s">
        <v>106</v>
      </c>
      <c r="C129" s="1" t="s">
        <v>67</v>
      </c>
      <c r="D129" s="1" t="s">
        <v>36</v>
      </c>
      <c r="E129" s="2">
        <v>4115.64</v>
      </c>
      <c r="G129" s="22">
        <f>'[1]гук(2016)'!$BK$51*12*E2</f>
        <v>8637.84</v>
      </c>
      <c r="H129" s="2">
        <v>4115.64</v>
      </c>
    </row>
    <row r="130" spans="1:8" ht="15.75">
      <c r="A130" s="7" t="s">
        <v>199</v>
      </c>
      <c r="B130" s="1" t="s">
        <v>107</v>
      </c>
      <c r="C130" s="1" t="s">
        <v>67</v>
      </c>
      <c r="D130" s="1" t="s">
        <v>24</v>
      </c>
      <c r="H130" s="2"/>
    </row>
    <row r="131" spans="1:8" ht="15.75">
      <c r="A131" s="7" t="s">
        <v>200</v>
      </c>
      <c r="B131" s="1" t="s">
        <v>64</v>
      </c>
      <c r="C131" s="1" t="s">
        <v>67</v>
      </c>
      <c r="D131" s="1" t="s">
        <v>10</v>
      </c>
      <c r="H131" s="2"/>
    </row>
    <row r="132" spans="1:8" ht="15.75">
      <c r="A132" s="7" t="s">
        <v>201</v>
      </c>
      <c r="B132" s="1" t="s">
        <v>108</v>
      </c>
      <c r="C132" s="1" t="s">
        <v>73</v>
      </c>
      <c r="D132" s="15">
        <f>E129/E2</f>
        <v>1.235000750187547</v>
      </c>
      <c r="H132" s="2"/>
    </row>
    <row r="133" spans="1:8" ht="31.5">
      <c r="A133" s="7" t="s">
        <v>202</v>
      </c>
      <c r="B133" s="1" t="s">
        <v>106</v>
      </c>
      <c r="C133" s="1" t="s">
        <v>67</v>
      </c>
      <c r="D133" s="1" t="s">
        <v>37</v>
      </c>
      <c r="E133" s="2">
        <f>G133</f>
        <v>6318.42</v>
      </c>
      <c r="G133" s="22">
        <f>'[1]гук(2016)'!$BK$49*12*E2</f>
        <v>6318.42</v>
      </c>
      <c r="H133" s="2">
        <v>3005.92</v>
      </c>
    </row>
    <row r="134" spans="1:8" ht="15.75">
      <c r="A134" s="7" t="s">
        <v>203</v>
      </c>
      <c r="B134" s="1" t="s">
        <v>107</v>
      </c>
      <c r="C134" s="1" t="s">
        <v>67</v>
      </c>
      <c r="D134" s="1" t="s">
        <v>31</v>
      </c>
      <c r="H134" s="2"/>
    </row>
    <row r="135" spans="1:8" ht="15.75">
      <c r="A135" s="7" t="s">
        <v>204</v>
      </c>
      <c r="B135" s="1" t="s">
        <v>64</v>
      </c>
      <c r="C135" s="1" t="s">
        <v>67</v>
      </c>
      <c r="D135" s="1" t="s">
        <v>10</v>
      </c>
      <c r="H135" s="2"/>
    </row>
    <row r="136" spans="1:8" ht="15.75">
      <c r="A136" s="7" t="s">
        <v>205</v>
      </c>
      <c r="B136" s="1" t="s">
        <v>108</v>
      </c>
      <c r="C136" s="1" t="s">
        <v>73</v>
      </c>
      <c r="D136" s="15">
        <f>E133/E2</f>
        <v>1.8960000000000001</v>
      </c>
      <c r="H136" s="2"/>
    </row>
    <row r="137" spans="1:8" ht="31.5">
      <c r="A137" s="7" t="s">
        <v>340</v>
      </c>
      <c r="B137" s="1" t="s">
        <v>106</v>
      </c>
      <c r="C137" s="1" t="s">
        <v>67</v>
      </c>
      <c r="D137" s="1" t="s">
        <v>323</v>
      </c>
      <c r="E137" s="2">
        <f>G137</f>
        <v>2279.4300000000003</v>
      </c>
      <c r="G137" s="22">
        <f>'[1]гук(2016)'!$BK$57*12*E2</f>
        <v>2279.4300000000003</v>
      </c>
      <c r="H137" s="2">
        <v>1137.72</v>
      </c>
    </row>
    <row r="138" spans="1:8" ht="15.75">
      <c r="A138" s="7" t="s">
        <v>341</v>
      </c>
      <c r="B138" s="1" t="s">
        <v>107</v>
      </c>
      <c r="C138" s="1" t="s">
        <v>67</v>
      </c>
      <c r="D138" s="1" t="s">
        <v>35</v>
      </c>
      <c r="H138" s="2"/>
    </row>
    <row r="139" spans="1:8" ht="15.75">
      <c r="A139" s="7" t="s">
        <v>342</v>
      </c>
      <c r="B139" s="1" t="s">
        <v>64</v>
      </c>
      <c r="C139" s="1" t="s">
        <v>67</v>
      </c>
      <c r="D139" s="1" t="s">
        <v>10</v>
      </c>
      <c r="H139" s="2"/>
    </row>
    <row r="140" spans="1:8" ht="15.75">
      <c r="A140" s="7" t="s">
        <v>343</v>
      </c>
      <c r="B140" s="1" t="s">
        <v>108</v>
      </c>
      <c r="C140" s="1" t="s">
        <v>73</v>
      </c>
      <c r="D140" s="15">
        <f>E137/E2</f>
        <v>0.684</v>
      </c>
      <c r="H140" s="2"/>
    </row>
    <row r="141" spans="1:8" ht="31.5">
      <c r="A141" s="7"/>
      <c r="B141" s="1" t="s">
        <v>106</v>
      </c>
      <c r="C141" s="1" t="s">
        <v>67</v>
      </c>
      <c r="D141" s="15" t="s">
        <v>322</v>
      </c>
      <c r="E141" s="2">
        <v>0</v>
      </c>
      <c r="G141" s="22">
        <f>'[6]ГУК 2019'!$BK$61*12*'[6]ГУК 2019'!$BN$4</f>
        <v>0</v>
      </c>
      <c r="H141" s="2">
        <v>0</v>
      </c>
    </row>
    <row r="142" spans="1:8" ht="15.75">
      <c r="A142" s="7"/>
      <c r="B142" s="1" t="s">
        <v>107</v>
      </c>
      <c r="C142" s="1" t="s">
        <v>67</v>
      </c>
      <c r="D142" s="15" t="s">
        <v>31</v>
      </c>
      <c r="H142" s="2"/>
    </row>
    <row r="143" spans="1:8" ht="15.75">
      <c r="A143" s="7"/>
      <c r="B143" s="1" t="s">
        <v>64</v>
      </c>
      <c r="C143" s="1" t="s">
        <v>67</v>
      </c>
      <c r="D143" s="15" t="s">
        <v>10</v>
      </c>
      <c r="H143" s="2"/>
    </row>
    <row r="144" spans="1:8" ht="15.75">
      <c r="A144" s="7"/>
      <c r="B144" s="1" t="s">
        <v>108</v>
      </c>
      <c r="C144" s="1" t="s">
        <v>73</v>
      </c>
      <c r="D144" s="15">
        <f>E141/E2</f>
        <v>0</v>
      </c>
      <c r="H144" s="2"/>
    </row>
    <row r="145" spans="1:8" ht="31.5">
      <c r="A145" s="7" t="s">
        <v>344</v>
      </c>
      <c r="B145" s="1" t="s">
        <v>106</v>
      </c>
      <c r="C145" s="1" t="s">
        <v>67</v>
      </c>
      <c r="D145" s="15" t="s">
        <v>324</v>
      </c>
      <c r="E145" s="2">
        <f>G145</f>
        <v>832.4318400000001</v>
      </c>
      <c r="G145" s="22">
        <f>'[6]ГУК 2019'!$BK$6*12*'[6]ГУК 2019'!$BN$4</f>
        <v>832.4318400000001</v>
      </c>
      <c r="H145" s="2">
        <v>0</v>
      </c>
    </row>
    <row r="146" spans="1:8" ht="15.75">
      <c r="A146" s="7" t="s">
        <v>345</v>
      </c>
      <c r="B146" s="1" t="s">
        <v>107</v>
      </c>
      <c r="C146" s="1" t="s">
        <v>67</v>
      </c>
      <c r="D146" s="15" t="s">
        <v>24</v>
      </c>
      <c r="H146" s="2"/>
    </row>
    <row r="147" spans="1:8" ht="15.75">
      <c r="A147" s="7" t="s">
        <v>346</v>
      </c>
      <c r="B147" s="1" t="s">
        <v>64</v>
      </c>
      <c r="C147" s="1" t="s">
        <v>67</v>
      </c>
      <c r="D147" s="15" t="s">
        <v>10</v>
      </c>
      <c r="H147" s="2"/>
    </row>
    <row r="148" spans="1:8" ht="15.75">
      <c r="A148" s="7" t="s">
        <v>347</v>
      </c>
      <c r="B148" s="1" t="s">
        <v>108</v>
      </c>
      <c r="C148" s="1" t="s">
        <v>73</v>
      </c>
      <c r="D148" s="15">
        <f>E145/E2</f>
        <v>0.24979200000000001</v>
      </c>
      <c r="H148" s="2"/>
    </row>
    <row r="149" spans="1:8" ht="31.5">
      <c r="A149" s="7" t="s">
        <v>348</v>
      </c>
      <c r="B149" s="1" t="s">
        <v>106</v>
      </c>
      <c r="C149" s="1" t="s">
        <v>67</v>
      </c>
      <c r="D149" s="15" t="s">
        <v>321</v>
      </c>
      <c r="E149" s="2">
        <f>G149</f>
        <v>3187.36296</v>
      </c>
      <c r="G149" s="22">
        <f>'[6]ГУК 2019'!$BK$32*12*'[6]ГУК 2019'!$BN$4</f>
        <v>3187.36296</v>
      </c>
      <c r="H149" s="2">
        <v>0</v>
      </c>
    </row>
    <row r="150" spans="1:8" ht="15.75">
      <c r="A150" s="7" t="s">
        <v>349</v>
      </c>
      <c r="B150" s="1" t="s">
        <v>107</v>
      </c>
      <c r="C150" s="1" t="s">
        <v>67</v>
      </c>
      <c r="D150" s="15" t="s">
        <v>24</v>
      </c>
      <c r="H150" s="2"/>
    </row>
    <row r="151" spans="1:8" ht="15.75">
      <c r="A151" s="7" t="s">
        <v>350</v>
      </c>
      <c r="B151" s="1" t="s">
        <v>64</v>
      </c>
      <c r="C151" s="1" t="s">
        <v>67</v>
      </c>
      <c r="D151" s="15" t="s">
        <v>10</v>
      </c>
      <c r="H151" s="2"/>
    </row>
    <row r="152" spans="1:8" ht="15.75">
      <c r="A152" s="7" t="s">
        <v>351</v>
      </c>
      <c r="B152" s="1" t="s">
        <v>108</v>
      </c>
      <c r="C152" s="1" t="s">
        <v>73</v>
      </c>
      <c r="D152" s="15">
        <f>E149/E2</f>
        <v>0.956448</v>
      </c>
      <c r="H152" s="2"/>
    </row>
    <row r="153" spans="1:8" ht="31.5">
      <c r="A153" s="7" t="s">
        <v>352</v>
      </c>
      <c r="B153" s="1" t="s">
        <v>106</v>
      </c>
      <c r="C153" s="1" t="s">
        <v>67</v>
      </c>
      <c r="D153" s="1" t="s">
        <v>318</v>
      </c>
      <c r="E153" s="2">
        <f>G153</f>
        <v>11541.39393</v>
      </c>
      <c r="F153" s="13"/>
      <c r="G153" s="14">
        <f>'[6]ГУК 2019'!$BK$34*12*'[6]ГУК 2019'!$BN$4</f>
        <v>11541.39393</v>
      </c>
      <c r="H153" s="2">
        <v>0</v>
      </c>
    </row>
    <row r="154" spans="1:6" ht="15.75">
      <c r="A154" s="7" t="s">
        <v>353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7" t="s">
        <v>354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355</v>
      </c>
      <c r="B156" s="1" t="s">
        <v>108</v>
      </c>
      <c r="C156" s="1" t="s">
        <v>73</v>
      </c>
      <c r="D156" s="15">
        <f>E153/E2</f>
        <v>3.4632840000000003</v>
      </c>
    </row>
    <row r="157" spans="1:4" ht="47.25">
      <c r="A157" s="23" t="s">
        <v>206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207</v>
      </c>
      <c r="B158" s="1" t="s">
        <v>105</v>
      </c>
      <c r="C158" s="1" t="s">
        <v>73</v>
      </c>
      <c r="D158" s="8">
        <f>E159+E163+E167+E171+E175+E179+E183+E187+E191+E195</f>
        <v>93481.70130000002</v>
      </c>
    </row>
    <row r="159" spans="1:8" ht="31.5">
      <c r="A159" s="7" t="s">
        <v>208</v>
      </c>
      <c r="B159" s="1" t="s">
        <v>106</v>
      </c>
      <c r="C159" s="1" t="s">
        <v>67</v>
      </c>
      <c r="D159" s="1" t="s">
        <v>39</v>
      </c>
      <c r="E159" s="2">
        <f>2148.426</f>
        <v>2148.426</v>
      </c>
      <c r="F159" s="22">
        <v>1</v>
      </c>
      <c r="G159" s="22">
        <f>'[1]гук(2016)'!$BK$39*12*E2</f>
        <v>3022.80411</v>
      </c>
      <c r="H159" s="2">
        <f>2148.426</f>
        <v>2148.426</v>
      </c>
    </row>
    <row r="160" spans="1:8" ht="15.75">
      <c r="A160" s="7" t="s">
        <v>209</v>
      </c>
      <c r="B160" s="1" t="s">
        <v>107</v>
      </c>
      <c r="C160" s="1" t="s">
        <v>67</v>
      </c>
      <c r="D160" s="1" t="s">
        <v>40</v>
      </c>
      <c r="H160" s="2"/>
    </row>
    <row r="161" spans="1:8" ht="15.75">
      <c r="A161" s="7" t="s">
        <v>210</v>
      </c>
      <c r="B161" s="1" t="s">
        <v>64</v>
      </c>
      <c r="C161" s="1" t="s">
        <v>67</v>
      </c>
      <c r="D161" s="1" t="s">
        <v>20</v>
      </c>
      <c r="H161" s="2"/>
    </row>
    <row r="162" spans="1:8" ht="15.75">
      <c r="A162" s="7" t="s">
        <v>211</v>
      </c>
      <c r="B162" s="1" t="s">
        <v>108</v>
      </c>
      <c r="C162" s="1" t="s">
        <v>73</v>
      </c>
      <c r="D162" s="15">
        <f>E159</f>
        <v>2148.426</v>
      </c>
      <c r="H162" s="2"/>
    </row>
    <row r="163" spans="1:8" ht="31.5">
      <c r="A163" s="7"/>
      <c r="B163" s="1" t="s">
        <v>106</v>
      </c>
      <c r="C163" s="1" t="s">
        <v>67</v>
      </c>
      <c r="D163" s="1" t="s">
        <v>362</v>
      </c>
      <c r="E163" s="2">
        <f>('[6]ГУК 2019'!$BK$42+'[6]ГУК 2019'!$BK$38)*12*'[6]ГУК 2019'!$BN$4</f>
        <v>8690.586809999999</v>
      </c>
      <c r="F163" s="22">
        <v>1</v>
      </c>
      <c r="G163" s="22">
        <f>'[1]гук(2016)'!$BK$38*12*E2</f>
        <v>4246.21818</v>
      </c>
      <c r="H163" s="2">
        <f>('[3]гук(2016)'!$BK$38+'[3]гук(2016)'!$BK$42)*12*H2</f>
        <v>0</v>
      </c>
    </row>
    <row r="164" spans="1:4" ht="15.75">
      <c r="A164" s="7"/>
      <c r="B164" s="1" t="s">
        <v>107</v>
      </c>
      <c r="C164" s="1" t="s">
        <v>67</v>
      </c>
      <c r="D164" s="1" t="s">
        <v>40</v>
      </c>
    </row>
    <row r="165" spans="1:4" ht="15.75">
      <c r="A165" s="7"/>
      <c r="B165" s="1" t="s">
        <v>64</v>
      </c>
      <c r="C165" s="1" t="s">
        <v>67</v>
      </c>
      <c r="D165" s="1" t="s">
        <v>20</v>
      </c>
    </row>
    <row r="166" spans="1:4" ht="15.75">
      <c r="A166" s="7"/>
      <c r="B166" s="1" t="s">
        <v>108</v>
      </c>
      <c r="C166" s="1" t="s">
        <v>73</v>
      </c>
      <c r="D166" s="15">
        <f>E163</f>
        <v>8690.586809999999</v>
      </c>
    </row>
    <row r="167" spans="1:7" ht="31.5">
      <c r="A167" s="7" t="s">
        <v>212</v>
      </c>
      <c r="B167" s="1" t="s">
        <v>106</v>
      </c>
      <c r="C167" s="1" t="s">
        <v>67</v>
      </c>
      <c r="D167" s="1" t="s">
        <v>41</v>
      </c>
      <c r="E167" s="2">
        <v>5708.25</v>
      </c>
      <c r="G167" s="22">
        <f>'[6]ГУК 2019'!$BK$30*12*'[6]ГУК 2019'!$BN$4</f>
        <v>4443.00897</v>
      </c>
    </row>
    <row r="168" spans="1:4" ht="15.75">
      <c r="A168" s="7" t="s">
        <v>213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214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215</v>
      </c>
      <c r="B170" s="1" t="s">
        <v>108</v>
      </c>
      <c r="C170" s="1" t="s">
        <v>73</v>
      </c>
      <c r="D170" s="15">
        <f>E167/E2</f>
        <v>1.7129032258064516</v>
      </c>
    </row>
    <row r="171" spans="1:8" ht="31.5">
      <c r="A171" s="7" t="s">
        <v>216</v>
      </c>
      <c r="B171" s="1" t="s">
        <v>106</v>
      </c>
      <c r="C171" s="1" t="s">
        <v>67</v>
      </c>
      <c r="D171" s="1" t="s">
        <v>42</v>
      </c>
      <c r="E171" s="2">
        <f>G171</f>
        <v>2886.51819</v>
      </c>
      <c r="G171" s="22">
        <f>'[1]гук(2016)'!$BK$27*12*E2</f>
        <v>2886.51819</v>
      </c>
      <c r="H171" s="2">
        <v>0</v>
      </c>
    </row>
    <row r="172" spans="1:4" ht="15.75">
      <c r="A172" s="7" t="s">
        <v>217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218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219</v>
      </c>
      <c r="B174" s="1" t="s">
        <v>108</v>
      </c>
      <c r="C174" s="1" t="s">
        <v>73</v>
      </c>
      <c r="D174" s="15">
        <f>E171/E2</f>
        <v>0.8661719999999999</v>
      </c>
    </row>
    <row r="175" spans="1:7" ht="31.5">
      <c r="A175" s="7" t="s">
        <v>220</v>
      </c>
      <c r="B175" s="1" t="s">
        <v>106</v>
      </c>
      <c r="C175" s="1" t="s">
        <v>67</v>
      </c>
      <c r="D175" s="1" t="s">
        <v>43</v>
      </c>
      <c r="E175" s="2">
        <f>8190.02+9789.45</f>
        <v>17979.47</v>
      </c>
      <c r="G175" s="22">
        <f>'[1]гук(2016)'!$BK$21*12*E2</f>
        <v>12757.88973</v>
      </c>
    </row>
    <row r="176" spans="1:4" ht="15.75">
      <c r="A176" s="7" t="s">
        <v>221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222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223</v>
      </c>
      <c r="B178" s="1" t="s">
        <v>108</v>
      </c>
      <c r="C178" s="1" t="s">
        <v>73</v>
      </c>
      <c r="D178" s="15">
        <f>E175/E2</f>
        <v>5.395189797449363</v>
      </c>
    </row>
    <row r="179" spans="1:8" ht="31.5">
      <c r="A179" s="7" t="s">
        <v>224</v>
      </c>
      <c r="B179" s="1" t="s">
        <v>106</v>
      </c>
      <c r="C179" s="1" t="s">
        <v>67</v>
      </c>
      <c r="D179" s="1" t="s">
        <v>311</v>
      </c>
      <c r="E179" s="2">
        <f>G179</f>
        <v>6980.93433</v>
      </c>
      <c r="G179" s="22">
        <f>'[1]гук(2016)'!$BK$20*12*E2</f>
        <v>6980.93433</v>
      </c>
      <c r="H179" s="2">
        <v>1117.52</v>
      </c>
    </row>
    <row r="180" spans="1:4" ht="15.75">
      <c r="A180" s="7" t="s">
        <v>225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227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228</v>
      </c>
      <c r="B182" s="1" t="s">
        <v>108</v>
      </c>
      <c r="C182" s="1" t="s">
        <v>73</v>
      </c>
      <c r="D182" s="15">
        <f>E179/E2</f>
        <v>2.094804</v>
      </c>
    </row>
    <row r="183" spans="1:8" ht="31.5">
      <c r="A183" s="7" t="s">
        <v>229</v>
      </c>
      <c r="B183" s="1" t="s">
        <v>106</v>
      </c>
      <c r="C183" s="1" t="s">
        <v>67</v>
      </c>
      <c r="D183" s="1" t="s">
        <v>44</v>
      </c>
      <c r="E183" s="2">
        <f>G183</f>
        <v>2295.54597</v>
      </c>
      <c r="F183" s="2"/>
      <c r="G183" s="22">
        <f>'[1]гук(2016)'!$BK$29*12*E2</f>
        <v>2295.54597</v>
      </c>
      <c r="H183" s="2">
        <v>671.63</v>
      </c>
    </row>
    <row r="184" spans="1:4" ht="15.75">
      <c r="A184" s="7" t="s">
        <v>226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230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231</v>
      </c>
      <c r="B186" s="1" t="s">
        <v>108</v>
      </c>
      <c r="C186" s="1" t="s">
        <v>73</v>
      </c>
      <c r="D186" s="15">
        <f>E183/E2</f>
        <v>0.688836</v>
      </c>
    </row>
    <row r="187" spans="1:7" ht="31.5">
      <c r="A187" s="7" t="s">
        <v>232</v>
      </c>
      <c r="B187" s="1" t="s">
        <v>106</v>
      </c>
      <c r="C187" s="1" t="s">
        <v>67</v>
      </c>
      <c r="D187" s="1" t="s">
        <v>45</v>
      </c>
      <c r="E187" s="2">
        <v>5611.75</v>
      </c>
      <c r="F187" s="22" t="s">
        <v>319</v>
      </c>
      <c r="G187" s="22">
        <f>'[1]гук(2016)'!$BK$28*12*E2</f>
        <v>6283.3487700000005</v>
      </c>
    </row>
    <row r="188" spans="1:6" ht="15.75">
      <c r="A188" s="7" t="s">
        <v>233</v>
      </c>
      <c r="B188" s="1" t="s">
        <v>107</v>
      </c>
      <c r="C188" s="1" t="s">
        <v>67</v>
      </c>
      <c r="D188" s="1" t="s">
        <v>24</v>
      </c>
      <c r="F188" s="22" t="s">
        <v>10</v>
      </c>
    </row>
    <row r="189" spans="1:4" ht="15.75">
      <c r="A189" s="7" t="s">
        <v>234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235</v>
      </c>
      <c r="B190" s="1" t="s">
        <v>108</v>
      </c>
      <c r="C190" s="1" t="s">
        <v>73</v>
      </c>
      <c r="D190" s="15">
        <f>E187/E2</f>
        <v>1.6839459864966242</v>
      </c>
    </row>
    <row r="191" spans="1:7" ht="31.5">
      <c r="A191" s="7" t="s">
        <v>236</v>
      </c>
      <c r="B191" s="1" t="s">
        <v>106</v>
      </c>
      <c r="C191" s="1" t="s">
        <v>67</v>
      </c>
      <c r="D191" s="1" t="s">
        <v>46</v>
      </c>
      <c r="E191" s="2">
        <f>34694.28+6485.94</f>
        <v>41180.22</v>
      </c>
      <c r="G191" s="22">
        <f>'[1]гук(2016)'!$BK$24*12*E2</f>
        <v>1686.4982699999998</v>
      </c>
    </row>
    <row r="192" spans="1:4" ht="15.75">
      <c r="A192" s="7" t="s">
        <v>237</v>
      </c>
      <c r="B192" s="1" t="s">
        <v>107</v>
      </c>
      <c r="C192" s="1" t="s">
        <v>67</v>
      </c>
      <c r="D192" s="1" t="s">
        <v>24</v>
      </c>
    </row>
    <row r="193" spans="1:4" ht="15.75">
      <c r="A193" s="7" t="s">
        <v>238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239</v>
      </c>
      <c r="B194" s="1" t="s">
        <v>108</v>
      </c>
      <c r="C194" s="1" t="s">
        <v>73</v>
      </c>
      <c r="D194" s="15">
        <f>E191/E2</f>
        <v>12.357155288822206</v>
      </c>
    </row>
    <row r="195" spans="1:7" ht="31.5">
      <c r="A195" s="7"/>
      <c r="B195" s="1" t="s">
        <v>106</v>
      </c>
      <c r="C195" s="1" t="s">
        <v>67</v>
      </c>
      <c r="D195" s="15" t="s">
        <v>361</v>
      </c>
      <c r="E195" s="2">
        <v>0</v>
      </c>
      <c r="G195" s="22">
        <f>'[6]ГУК 2019'!$BK$11*12*'[6]ГУК 2019'!$BN$4</f>
        <v>1.43964</v>
      </c>
    </row>
    <row r="196" spans="1:4" ht="15.75">
      <c r="A196" s="7"/>
      <c r="B196" s="1" t="s">
        <v>107</v>
      </c>
      <c r="C196" s="1" t="s">
        <v>67</v>
      </c>
      <c r="D196" s="15" t="s">
        <v>24</v>
      </c>
    </row>
    <row r="197" spans="1:4" ht="15.75">
      <c r="A197" s="7"/>
      <c r="B197" s="1" t="s">
        <v>64</v>
      </c>
      <c r="C197" s="1" t="s">
        <v>67</v>
      </c>
      <c r="D197" s="15" t="s">
        <v>10</v>
      </c>
    </row>
    <row r="198" spans="1:4" ht="15.75">
      <c r="A198" s="7"/>
      <c r="B198" s="1" t="s">
        <v>108</v>
      </c>
      <c r="C198" s="1" t="s">
        <v>73</v>
      </c>
      <c r="D198" s="15">
        <f>E195/E2</f>
        <v>0</v>
      </c>
    </row>
    <row r="199" spans="1:4" ht="47.25">
      <c r="A199" s="23" t="s">
        <v>274</v>
      </c>
      <c r="B199" s="4" t="s">
        <v>104</v>
      </c>
      <c r="C199" s="4" t="s">
        <v>67</v>
      </c>
      <c r="D199" s="4" t="s">
        <v>47</v>
      </c>
    </row>
    <row r="200" spans="1:6" ht="18.75">
      <c r="A200" s="7" t="s">
        <v>240</v>
      </c>
      <c r="B200" s="1" t="s">
        <v>105</v>
      </c>
      <c r="C200" s="1" t="s">
        <v>73</v>
      </c>
      <c r="D200" s="8">
        <f>E201+E205+E209+E213+E217+E221+E225+E229+E233+E237</f>
        <v>19850.24531</v>
      </c>
      <c r="F200" s="11"/>
    </row>
    <row r="201" spans="1:7" ht="31.5">
      <c r="A201" s="7" t="s">
        <v>241</v>
      </c>
      <c r="B201" s="1" t="s">
        <v>106</v>
      </c>
      <c r="C201" s="1" t="s">
        <v>67</v>
      </c>
      <c r="D201" s="1" t="s">
        <v>48</v>
      </c>
      <c r="E201" s="2">
        <v>0</v>
      </c>
      <c r="G201" s="22">
        <f>'[1]гук(2016)'!$BK$8*12*E2</f>
        <v>2251.75692</v>
      </c>
    </row>
    <row r="202" spans="1:4" ht="15.75">
      <c r="A202" s="7" t="s">
        <v>270</v>
      </c>
      <c r="B202" s="1" t="s">
        <v>107</v>
      </c>
      <c r="C202" s="1" t="s">
        <v>67</v>
      </c>
      <c r="D202" s="1" t="s">
        <v>24</v>
      </c>
    </row>
    <row r="203" spans="1:4" ht="15.75">
      <c r="A203" s="7" t="s">
        <v>242</v>
      </c>
      <c r="B203" s="1" t="s">
        <v>64</v>
      </c>
      <c r="C203" s="1" t="s">
        <v>67</v>
      </c>
      <c r="D203" s="1" t="s">
        <v>10</v>
      </c>
    </row>
    <row r="204" spans="1:4" ht="15.75">
      <c r="A204" s="7" t="s">
        <v>243</v>
      </c>
      <c r="B204" s="1" t="s">
        <v>108</v>
      </c>
      <c r="C204" s="1" t="s">
        <v>73</v>
      </c>
      <c r="D204" s="20">
        <f>E201/E2</f>
        <v>0</v>
      </c>
    </row>
    <row r="205" spans="1:7" ht="31.5">
      <c r="A205" s="7" t="s">
        <v>244</v>
      </c>
      <c r="B205" s="1" t="s">
        <v>106</v>
      </c>
      <c r="C205" s="1" t="s">
        <v>67</v>
      </c>
      <c r="D205" s="1" t="s">
        <v>50</v>
      </c>
      <c r="E205" s="2">
        <v>0</v>
      </c>
      <c r="G205" s="22">
        <f>'[1]гук(2016)'!$BK$12*12*E2</f>
        <v>7445.77809</v>
      </c>
    </row>
    <row r="206" spans="1:4" ht="15.75">
      <c r="A206" s="7" t="s">
        <v>245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246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247</v>
      </c>
      <c r="B208" s="1" t="s">
        <v>108</v>
      </c>
      <c r="C208" s="1" t="s">
        <v>73</v>
      </c>
      <c r="D208" s="15">
        <f>E205/E2</f>
        <v>0</v>
      </c>
    </row>
    <row r="209" spans="1:7" ht="31.5">
      <c r="A209" s="7" t="s">
        <v>248</v>
      </c>
      <c r="B209" s="1" t="s">
        <v>106</v>
      </c>
      <c r="C209" s="1" t="s">
        <v>67</v>
      </c>
      <c r="D209" s="1" t="s">
        <v>49</v>
      </c>
      <c r="E209" s="2">
        <v>0</v>
      </c>
      <c r="G209" s="22">
        <f>'[1]гук(2016)'!$BK$14*12*E2</f>
        <v>5742.48402</v>
      </c>
    </row>
    <row r="210" spans="1:4" ht="15.75">
      <c r="A210" s="7" t="s">
        <v>249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250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251</v>
      </c>
      <c r="B212" s="1" t="s">
        <v>108</v>
      </c>
      <c r="C212" s="1" t="s">
        <v>73</v>
      </c>
      <c r="D212" s="15">
        <f>E209/E2</f>
        <v>0</v>
      </c>
    </row>
    <row r="213" spans="1:5" ht="31.5">
      <c r="A213" s="7" t="s">
        <v>252</v>
      </c>
      <c r="B213" s="1" t="s">
        <v>106</v>
      </c>
      <c r="C213" s="1" t="s">
        <v>67</v>
      </c>
      <c r="D213" s="1" t="s">
        <v>275</v>
      </c>
      <c r="E213" s="2">
        <v>0</v>
      </c>
    </row>
    <row r="214" spans="1:4" ht="15.75">
      <c r="A214" s="7" t="s">
        <v>253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254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255</v>
      </c>
      <c r="B216" s="1" t="s">
        <v>108</v>
      </c>
      <c r="C216" s="1" t="s">
        <v>73</v>
      </c>
      <c r="D216" s="1">
        <f>E213/E2</f>
        <v>0</v>
      </c>
    </row>
    <row r="217" spans="1:7" ht="31.5">
      <c r="A217" s="7" t="s">
        <v>256</v>
      </c>
      <c r="B217" s="1" t="s">
        <v>106</v>
      </c>
      <c r="C217" s="1" t="s">
        <v>67</v>
      </c>
      <c r="D217" s="1" t="s">
        <v>325</v>
      </c>
      <c r="E217" s="2">
        <v>15352.61</v>
      </c>
      <c r="G217" s="22">
        <f>'[1]гук(2016)'!$BK$10*12*E2</f>
        <v>2690.6871599999995</v>
      </c>
    </row>
    <row r="218" spans="1:4" ht="15.75">
      <c r="A218" s="7" t="s">
        <v>257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258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259</v>
      </c>
      <c r="B220" s="1" t="s">
        <v>108</v>
      </c>
      <c r="C220" s="1" t="s">
        <v>73</v>
      </c>
      <c r="D220" s="15">
        <f>E217/E2</f>
        <v>4.606934733683421</v>
      </c>
    </row>
    <row r="221" spans="1:7" ht="31.5">
      <c r="A221" s="7" t="s">
        <v>260</v>
      </c>
      <c r="B221" s="1" t="s">
        <v>106</v>
      </c>
      <c r="C221" s="1" t="s">
        <v>67</v>
      </c>
      <c r="D221" s="1" t="s">
        <v>1</v>
      </c>
      <c r="E221" s="2">
        <v>0</v>
      </c>
      <c r="F221" s="2"/>
      <c r="G221" s="22">
        <f>'[1]гук(2016)'!$BK$9*12*E2</f>
        <v>23295.85458</v>
      </c>
    </row>
    <row r="222" spans="1:4" ht="15.75">
      <c r="A222" s="7" t="s">
        <v>261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262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263</v>
      </c>
      <c r="B224" s="1" t="s">
        <v>108</v>
      </c>
      <c r="C224" s="1" t="s">
        <v>73</v>
      </c>
      <c r="D224" s="15">
        <f>E221/E2</f>
        <v>0</v>
      </c>
    </row>
    <row r="225" spans="1:8" ht="31.5">
      <c r="A225" s="7" t="s">
        <v>264</v>
      </c>
      <c r="B225" s="1" t="s">
        <v>106</v>
      </c>
      <c r="C225" s="1" t="s">
        <v>67</v>
      </c>
      <c r="D225" s="1" t="s">
        <v>0</v>
      </c>
      <c r="E225" s="2">
        <f>G225</f>
        <v>642.5193300000001</v>
      </c>
      <c r="G225" s="22">
        <f>'[1]гук(2016)'!$BK$17*12*E2</f>
        <v>642.5193300000001</v>
      </c>
      <c r="H225" s="2">
        <v>0</v>
      </c>
    </row>
    <row r="226" spans="1:4" ht="15.75">
      <c r="A226" s="7" t="s">
        <v>265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266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267</v>
      </c>
      <c r="B228" s="1" t="s">
        <v>108</v>
      </c>
      <c r="C228" s="1" t="s">
        <v>73</v>
      </c>
      <c r="D228" s="15">
        <f>E225/E2</f>
        <v>0.19280400000000003</v>
      </c>
    </row>
    <row r="229" spans="1:7" ht="31.5">
      <c r="A229" s="7" t="s">
        <v>269</v>
      </c>
      <c r="B229" s="1" t="s">
        <v>106</v>
      </c>
      <c r="C229" s="1" t="s">
        <v>67</v>
      </c>
      <c r="D229" s="1" t="s">
        <v>51</v>
      </c>
      <c r="E229" s="2">
        <v>0</v>
      </c>
      <c r="G229" s="22">
        <f>'[1]гук(2016)'!$BK$15*12*E2</f>
        <v>13989.98163</v>
      </c>
    </row>
    <row r="230" spans="1:4" ht="15.75">
      <c r="A230" s="7" t="s">
        <v>271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272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273</v>
      </c>
      <c r="B232" s="1" t="s">
        <v>108</v>
      </c>
      <c r="C232" s="1" t="s">
        <v>73</v>
      </c>
      <c r="D232" s="15">
        <f>E229/E2</f>
        <v>0</v>
      </c>
    </row>
    <row r="233" spans="1:8" ht="31.5">
      <c r="A233" s="7" t="s">
        <v>276</v>
      </c>
      <c r="B233" s="1" t="s">
        <v>106</v>
      </c>
      <c r="C233" s="1" t="s">
        <v>67</v>
      </c>
      <c r="D233" s="1" t="s">
        <v>52</v>
      </c>
      <c r="E233" s="2">
        <f>G233</f>
        <v>3855.11598</v>
      </c>
      <c r="G233" s="22">
        <f>'[1]гук(2016)'!$BK$18*12*E2</f>
        <v>3855.11598</v>
      </c>
      <c r="H233" s="2">
        <v>1900.44</v>
      </c>
    </row>
    <row r="234" spans="1:4" ht="15.75">
      <c r="A234" s="7" t="s">
        <v>277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278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279</v>
      </c>
      <c r="B236" s="1" t="s">
        <v>108</v>
      </c>
      <c r="C236" s="1" t="s">
        <v>73</v>
      </c>
      <c r="D236" s="15">
        <f>E233/E2</f>
        <v>1.156824</v>
      </c>
    </row>
    <row r="237" spans="1:7" ht="31.5">
      <c r="A237" s="7" t="s">
        <v>356</v>
      </c>
      <c r="B237" s="1" t="s">
        <v>106</v>
      </c>
      <c r="C237" s="1" t="s">
        <v>67</v>
      </c>
      <c r="D237" s="1" t="s">
        <v>53</v>
      </c>
      <c r="E237" s="2">
        <v>0</v>
      </c>
      <c r="F237" s="22" t="s">
        <v>320</v>
      </c>
      <c r="G237" s="22">
        <f>'[1]гук(2016)'!$BK$13*12*E2</f>
        <v>33.391650000000006</v>
      </c>
    </row>
    <row r="238" spans="1:4" ht="15.75">
      <c r="A238" s="7" t="s">
        <v>357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358</v>
      </c>
      <c r="B239" s="1" t="s">
        <v>64</v>
      </c>
      <c r="C239" s="1" t="s">
        <v>67</v>
      </c>
      <c r="D239" s="1" t="s">
        <v>312</v>
      </c>
    </row>
    <row r="240" spans="1:4" ht="15.75">
      <c r="A240" s="7" t="s">
        <v>359</v>
      </c>
      <c r="B240" s="1" t="s">
        <v>108</v>
      </c>
      <c r="C240" s="1" t="s">
        <v>73</v>
      </c>
      <c r="D240" s="15">
        <f>E237/E2</f>
        <v>0</v>
      </c>
    </row>
    <row r="241" spans="1:7" ht="15.75">
      <c r="A241" s="7"/>
      <c r="B241" s="4" t="s">
        <v>268</v>
      </c>
      <c r="C241" s="1" t="s">
        <v>73</v>
      </c>
      <c r="D241" s="12">
        <f>SUM(D28,D34,D60,D66,D72,D78,D84,D90,D100,D158,D200)</f>
        <v>407387.99383000005</v>
      </c>
      <c r="G241" s="2" t="e">
        <f>F28+F35+F39+F43+F47+F60+F72+F79+G83+#REF!+#REF!+G95+G101+G105+G109+G113+G117+G121+G125+G129+G133+G137+G167+G171+G175+G179+G183+G187+G191++G195+G201+G205+G217+G209+G221+G225+G229+G233+G237+G159+G163</f>
        <v>#REF!</v>
      </c>
    </row>
    <row r="242" spans="1:8" ht="15.75">
      <c r="A242" s="25" t="s">
        <v>280</v>
      </c>
      <c r="B242" s="25"/>
      <c r="C242" s="25"/>
      <c r="D242" s="25"/>
      <c r="G242" s="2" t="e">
        <f>D16-G241</f>
        <v>#REF!</v>
      </c>
      <c r="H242" s="22" t="s">
        <v>366</v>
      </c>
    </row>
    <row r="243" spans="1:4" ht="15.75">
      <c r="A243" s="7" t="s">
        <v>281</v>
      </c>
      <c r="B243" s="1" t="s">
        <v>282</v>
      </c>
      <c r="C243" s="1" t="s">
        <v>283</v>
      </c>
      <c r="D243" s="21">
        <v>6</v>
      </c>
    </row>
    <row r="244" spans="1:4" ht="15.75">
      <c r="A244" s="7" t="s">
        <v>284</v>
      </c>
      <c r="B244" s="1" t="s">
        <v>285</v>
      </c>
      <c r="C244" s="1" t="s">
        <v>283</v>
      </c>
      <c r="D244" s="21">
        <v>6</v>
      </c>
    </row>
    <row r="245" spans="1:4" ht="31.5">
      <c r="A245" s="7" t="s">
        <v>286</v>
      </c>
      <c r="B245" s="1" t="s">
        <v>287</v>
      </c>
      <c r="C245" s="1" t="s">
        <v>283</v>
      </c>
      <c r="D245" s="1">
        <v>0</v>
      </c>
    </row>
    <row r="246" spans="1:4" ht="15.75">
      <c r="A246" s="7" t="s">
        <v>288</v>
      </c>
      <c r="B246" s="1" t="s">
        <v>289</v>
      </c>
      <c r="C246" s="1" t="s">
        <v>73</v>
      </c>
      <c r="D246" s="19">
        <v>-8753.28</v>
      </c>
    </row>
    <row r="247" spans="1:4" ht="15.75">
      <c r="A247" s="25" t="s">
        <v>290</v>
      </c>
      <c r="B247" s="25"/>
      <c r="C247" s="25"/>
      <c r="D247" s="25"/>
    </row>
    <row r="248" spans="1:4" ht="15.75">
      <c r="A248" s="7" t="s">
        <v>291</v>
      </c>
      <c r="B248" s="1" t="s">
        <v>72</v>
      </c>
      <c r="C248" s="1" t="s">
        <v>73</v>
      </c>
      <c r="D248" s="1">
        <v>0</v>
      </c>
    </row>
    <row r="249" spans="1:4" ht="31.5">
      <c r="A249" s="7" t="s">
        <v>292</v>
      </c>
      <c r="B249" s="1" t="s">
        <v>74</v>
      </c>
      <c r="C249" s="1" t="s">
        <v>73</v>
      </c>
      <c r="D249" s="1">
        <v>0</v>
      </c>
    </row>
    <row r="250" spans="1:4" ht="15.75">
      <c r="A250" s="7" t="s">
        <v>293</v>
      </c>
      <c r="B250" s="1" t="s">
        <v>76</v>
      </c>
      <c r="C250" s="1" t="s">
        <v>73</v>
      </c>
      <c r="D250" s="1">
        <v>0</v>
      </c>
    </row>
    <row r="251" spans="1:4" ht="15.75">
      <c r="A251" s="7" t="s">
        <v>294</v>
      </c>
      <c r="B251" s="1" t="s">
        <v>99</v>
      </c>
      <c r="C251" s="1" t="s">
        <v>73</v>
      </c>
      <c r="D251" s="1">
        <v>0</v>
      </c>
    </row>
    <row r="252" spans="1:4" ht="31.5">
      <c r="A252" s="7" t="s">
        <v>295</v>
      </c>
      <c r="B252" s="1" t="s">
        <v>296</v>
      </c>
      <c r="C252" s="1" t="s">
        <v>73</v>
      </c>
      <c r="D252" s="1">
        <v>0</v>
      </c>
    </row>
    <row r="253" spans="1:4" ht="15.75">
      <c r="A253" s="7" t="s">
        <v>297</v>
      </c>
      <c r="B253" s="1" t="s">
        <v>101</v>
      </c>
      <c r="C253" s="1" t="s">
        <v>73</v>
      </c>
      <c r="D253" s="1">
        <v>0</v>
      </c>
    </row>
    <row r="254" spans="1:4" ht="15.75">
      <c r="A254" s="25" t="s">
        <v>298</v>
      </c>
      <c r="B254" s="25"/>
      <c r="C254" s="25"/>
      <c r="D254" s="25"/>
    </row>
    <row r="255" spans="1:4" ht="15.75">
      <c r="A255" s="7" t="s">
        <v>299</v>
      </c>
      <c r="B255" s="1" t="s">
        <v>282</v>
      </c>
      <c r="C255" s="1" t="s">
        <v>283</v>
      </c>
      <c r="D255" s="1">
        <v>0</v>
      </c>
    </row>
    <row r="256" spans="1:4" ht="15.75">
      <c r="A256" s="7" t="s">
        <v>300</v>
      </c>
      <c r="B256" s="1" t="s">
        <v>285</v>
      </c>
      <c r="C256" s="1" t="s">
        <v>283</v>
      </c>
      <c r="D256" s="1">
        <v>0</v>
      </c>
    </row>
    <row r="257" spans="1:4" ht="15.75">
      <c r="A257" s="7" t="s">
        <v>301</v>
      </c>
      <c r="B257" s="1" t="s">
        <v>302</v>
      </c>
      <c r="C257" s="1" t="s">
        <v>283</v>
      </c>
      <c r="D257" s="1">
        <v>0</v>
      </c>
    </row>
    <row r="258" spans="1:4" ht="15.75">
      <c r="A258" s="7" t="s">
        <v>303</v>
      </c>
      <c r="B258" s="1" t="s">
        <v>289</v>
      </c>
      <c r="C258" s="1" t="s">
        <v>73</v>
      </c>
      <c r="D258" s="1">
        <v>0</v>
      </c>
    </row>
    <row r="259" spans="1:4" ht="15.75">
      <c r="A259" s="25" t="s">
        <v>304</v>
      </c>
      <c r="B259" s="25"/>
      <c r="C259" s="25"/>
      <c r="D259" s="25"/>
    </row>
    <row r="260" spans="1:4" ht="15.75">
      <c r="A260" s="7" t="s">
        <v>305</v>
      </c>
      <c r="B260" s="1" t="s">
        <v>306</v>
      </c>
      <c r="C260" s="1" t="s">
        <v>283</v>
      </c>
      <c r="D260" s="1">
        <v>18</v>
      </c>
    </row>
    <row r="261" spans="1:4" ht="15.75">
      <c r="A261" s="7" t="s">
        <v>307</v>
      </c>
      <c r="B261" s="1" t="s">
        <v>308</v>
      </c>
      <c r="C261" s="1" t="s">
        <v>283</v>
      </c>
      <c r="D261" s="1">
        <v>2</v>
      </c>
    </row>
    <row r="262" spans="1:4" ht="31.5">
      <c r="A262" s="7" t="s">
        <v>309</v>
      </c>
      <c r="B262" s="1" t="s">
        <v>310</v>
      </c>
      <c r="C262" s="1" t="s">
        <v>73</v>
      </c>
      <c r="D262" s="1">
        <v>53800</v>
      </c>
    </row>
  </sheetData>
  <sheetProtection password="CC29" sheet="1" objects="1" scenario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984251968503937" right="0.3937007874015748" top="0.3937007874015748" bottom="0.3937007874015748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2020-03-20T11:31:52Z</cp:lastPrinted>
  <dcterms:created xsi:type="dcterms:W3CDTF">2010-07-19T21:32:50Z</dcterms:created>
  <dcterms:modified xsi:type="dcterms:W3CDTF">2020-03-25T11:29:45Z</dcterms:modified>
  <cp:category/>
  <cp:version/>
  <cp:contentType/>
  <cp:contentStatus/>
</cp:coreProperties>
</file>