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<sst xmlns="http://schemas.openxmlformats.org/spreadsheetml/2006/main" count="921" uniqueCount="374">
  <si>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</si>
  <si>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</si>
  <si>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</si>
  <si>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</si>
  <si>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</si>
  <si>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</si>
  <si>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</si>
  <si>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</si>
  <si>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</si>
  <si>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</si>
  <si>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</si>
  <si>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</si>
  <si>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</si>
  <si>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</si>
  <si>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</si>
  <si>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</si>
  <si>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</si>
  <si>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</si>
  <si>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</si>
  <si>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</si>
  <si>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</si>
  <si>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</si>
  <si>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</si>
  <si>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</si>
  <si>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</si>
  <si>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</si>
  <si>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</si>
  <si>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</si>
  <si>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</si>
  <si>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</si>
  <si>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</si>
  <si>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</si>
  <si>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</si>
  <si>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</si>
  <si>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</si>
  <si>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</si>
  <si>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</si>
  <si>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</si>
  <si>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</si>
  <si>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</si>
  <si>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</si>
  <si>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</si>
  <si>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</si>
  <si>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</si>
  <si>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</si>
  <si>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</si>
  <si>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</si>
  <si>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</si>
  <si>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</si>
  <si>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</si>
  <si>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</si>
  <si>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</si>
  <si>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</si>
  <si>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</si>
  <si>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</si>
  <si>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</si>
  <si>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</si>
  <si>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</si>
  <si>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</si>
  <si>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</si>
  <si>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</si>
  <si>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</si>
  <si>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</si>
  <si>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</si>
  <si>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</si>
  <si>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</si>
  <si>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</si>
  <si>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</si>
  <si>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</si>
  <si>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</si>
  <si>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</si>
  <si>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</si>
  <si>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</si>
  <si>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</si>
  <si>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</si>
  <si>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</si>
  <si>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</si>
  <si>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</si>
  <si>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</si>
  <si>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</si>
  <si>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</si>
  <si>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</si>
  <si>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</si>
  <si>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</si>
  <si>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</si>
  <si>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</si>
  <si>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</si>
  <si>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</si>
  <si>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</si>
  <si>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</si>
  <si>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</si>
  <si>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</si>
  <si>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</si>
  <si>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</si>
  <si>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</si>
  <si>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</si>
  <si>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</si>
  <si>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</si>
  <si>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</si>
  <si>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</si>
  <si>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</si>
  <si>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</si>
  <si>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</si>
  <si>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</si>
  <si>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</si>
  <si>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</si>
  <si>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</si>
  <si>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</si>
  <si>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</si>
  <si>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</si>
  <si>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</si>
  <si>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</si>
  <si>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</si>
  <si>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</si>
  <si>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</si>
  <si>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</si>
  <si>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</si>
  <si>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</si>
  <si>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</si>
  <si>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</si>
  <si>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</si>
  <si>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</si>
  <si>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</si>
  <si>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</si>
  <si>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</si>
  <si>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</si>
  <si>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</si>
  <si>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</si>
  <si>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</si>
  <si>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</si>
  <si>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</si>
  <si>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</si>
  <si>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</si>
  <si>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</si>
  <si>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</si>
  <si>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</si>
  <si>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</si>
  <si>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</si>
  <si>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</si>
  <si>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</si>
  <si>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</si>
  <si>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</si>
  <si>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</si>
  <si>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</si>
  <si>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</si>
  <si>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</si>
  <si>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</si>
  <si>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</si>
  <si>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</si>
  <si>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</si>
  <si>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</si>
  <si>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</si>
  <si>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</si>
  <si>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</si>
  <si>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</si>
  <si>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</si>
  <si>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</si>
  <si>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</si>
  <si>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</si>
  <si>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</si>
  <si>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</si>
  <si>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</si>
  <si>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</si>
  <si>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</si>
  <si>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</si>
  <si>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</si>
  <si>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</si>
  <si>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</si>
  <si>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</si>
  <si>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</si>
  <si>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</si>
  <si>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</si>
  <si>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</si>
  <si>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</si>
  <si>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</si>
  <si>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</si>
  <si>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</si>
  <si>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</si>
  <si>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</si>
  <si>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</si>
  <si>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</si>
  <si>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</si>
  <si>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</si>
  <si>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</si>
  <si>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</si>
  <si>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</si>
  <si>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</si>
  <si>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</si>
  <si>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</si>
  <si>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</si>
  <si>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</si>
  <si>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</si>
  <si>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</si>
  <si>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</si>
  <si>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</si>
  <si>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</si>
  <si>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</si>
  <si>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</si>
  <si>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</si>
  <si>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</si>
  <si>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</si>
  <si>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</si>
  <si>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</si>
  <si>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</si>
  <si>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</si>
  <si>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</si>
  <si>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</si>
  <si>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</si>
  <si>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</si>
  <si>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</si>
  <si>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</si>
  <si>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</si>
  <si>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</si>
  <si>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</si>
  <si>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</si>
  <si>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</si>
  <si>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</si>
  <si>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</si>
  <si>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</si>
  <si>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</si>
  <si>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</si>
  <si>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</si>
  <si>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</si>
  <si>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</si>
  <si>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</si>
  <si>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</si>
  <si>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</si>
  <si>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</si>
  <si>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</si>
  <si>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</si>
  <si>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</si>
  <si>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</si>
  <si>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</si>
  <si>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</si>
  <si>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</si>
  <si>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</si>
  <si>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</si>
  <si>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</si>
  <si>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</si>
  <si>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</si>
  <si>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</si>
  <si>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</si>
  <si>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</si>
  <si>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</si>
  <si>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</si>
  <si>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</si>
  <si>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</si>
  <si>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</si>
  <si>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</si>
  <si>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</si>
  <si>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</si>
  <si>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</si>
  <si>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</si>
  <si>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</si>
  <si>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</si>
  <si>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</si>
  <si>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</si>
  <si>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</si>
  <si>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</si>
  <si>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</si>
  <si>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</si>
  <si>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</si>
  <si>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</si>
  <si>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</si>
  <si>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</si>
  <si>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</si>
  <si>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</si>
  <si>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</si>
  <si>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</si>
  <si>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</si>
  <si>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</si>
  <si>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</si>
  <si>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</si>
  <si>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</si>
  <si>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</si>
  <si>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</si>
  <si>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</si>
  <si>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</si>
  <si>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</si>
  <si>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</si>
  <si>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</si>
  <si>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</si>
  <si>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</si>
  <si>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</si>
  <si>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</si>
  <si>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</si>
  <si>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</si>
  <si>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</si>
  <si>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</si>
  <si>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</si>
  <si>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</si>
  <si>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</si>
  <si>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</si>
  <si>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</si>
  <si>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</si>
  <si>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</si>
  <si>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</si>
  <si>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</si>
  <si>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</si>
  <si>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</si>
  <si>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</si>
  <si>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</si>
  <si>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</si>
  <si>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</si>
  <si>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</si>
  <si>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</si>
  <si>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</si>
  <si>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</si>
  <si>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</si>
  <si>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</si>
  <si>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</si>
  <si>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</si>
  <si>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</si>
  <si>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</si>
  <si>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</si>
  <si>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</si>
  <si>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</si>
  <si>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</si>
  <si>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</si>
  <si>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</si>
  <si>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</si>
  <si>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</si>
  <si>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</si>
  <si>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</si>
  <si>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</si>
  <si>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</si>
  <si>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</si>
  <si>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</si>
  <si>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</si>
  <si>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</si>
  <si>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</si>
  <si>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</si>
  <si>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</si>
  <si>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</si>
  <si>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</si>
  <si>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</si>
  <si>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</si>
  <si>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</si>
  <si>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</si>
  <si>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</si>
  <si>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</si>
  <si>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</si>
  <si>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</si>
  <si>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</si>
  <si>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</si>
  <si>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</si>
  <si>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</si>
  <si>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</si>
  <si>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</si>
  <si>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</si>
  <si>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</si>
  <si>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</si>
  <si>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</si>
  <si>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</si>
  <si>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</si>
  <si>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</si>
  <si>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</si>
  <si>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</si>
  <si>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</si>
  <si>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</si>
  <si>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 тепловой энергии</t>
  </si>
  <si>
    <t>Обследование спец. организациями</t>
  </si>
  <si>
    <t>Обследование спец.организациями</t>
  </si>
  <si>
    <t>гревцева и жэк</t>
  </si>
  <si>
    <t>тек рем</t>
  </si>
  <si>
    <t>гревцева +тек рем</t>
  </si>
  <si>
    <t>Мехуборка (асфальт) в зимний период</t>
  </si>
  <si>
    <t>кол-во кв. в доме</t>
  </si>
  <si>
    <t>тариф</t>
  </si>
  <si>
    <t>Отчет об исполнении управляющей организацией ООО "ГУК "Привокзальная" договора управления за 2019 год по дому № 5  ул. 4-я Пятилетка                        в г. Липецке</t>
  </si>
  <si>
    <t>31.03.2020 г.</t>
  </si>
  <si>
    <t>01.01.2019 г.</t>
  </si>
  <si>
    <t>31.12.2019 г.</t>
  </si>
  <si>
    <t>по тарифу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</si>
</sst>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4-&#1103;%20&#1055;&#1103;&#1090;&#1080;&#1083;&#1077;&#1090;&#1082;&#1072;,%20&#1076;.%205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8">
          <cell r="BC8">
            <v>0.056308</v>
          </cell>
        </row>
        <row r="9">
          <cell r="BC9">
            <v>0.582542</v>
          </cell>
        </row>
        <row r="10">
          <cell r="BC10">
            <v>0.067284</v>
          </cell>
        </row>
        <row r="11">
          <cell r="BC11">
            <v>3.6E-05</v>
          </cell>
        </row>
        <row r="12">
          <cell r="BC12">
            <v>0.186191</v>
          </cell>
        </row>
        <row r="13">
          <cell r="BC13">
            <v>0.000835</v>
          </cell>
        </row>
        <row r="14">
          <cell r="BC14">
            <v>0.143598</v>
          </cell>
        </row>
        <row r="15">
          <cell r="BC15">
            <v>0.349837</v>
          </cell>
        </row>
        <row r="17">
          <cell r="BC17">
            <v>0.016067</v>
          </cell>
        </row>
        <row r="18">
          <cell r="BC18">
            <v>0.096402</v>
          </cell>
        </row>
        <row r="20">
          <cell r="BC20">
            <v>0.174567</v>
          </cell>
        </row>
        <row r="21">
          <cell r="BC21">
            <v>0.319027</v>
          </cell>
        </row>
        <row r="23">
          <cell r="BC23">
            <v>0.004917</v>
          </cell>
        </row>
        <row r="25">
          <cell r="BC25">
            <v>0.693895</v>
          </cell>
        </row>
        <row r="27">
          <cell r="BC27">
            <v>0.072181</v>
          </cell>
        </row>
        <row r="28">
          <cell r="BC28">
            <v>0.157123</v>
          </cell>
        </row>
        <row r="29">
          <cell r="BC29">
            <v>0.057403</v>
          </cell>
        </row>
        <row r="30">
          <cell r="BC30">
            <v>0.111103</v>
          </cell>
        </row>
        <row r="37">
          <cell r="BC37">
            <v>0.084479</v>
          </cell>
        </row>
        <row r="38">
          <cell r="BC38">
            <v>0.236631</v>
          </cell>
        </row>
        <row r="39">
          <cell r="BC39">
            <v>0.056151</v>
          </cell>
        </row>
        <row r="46">
          <cell r="BC46">
            <v>0.159</v>
          </cell>
        </row>
        <row r="47">
          <cell r="BC47">
            <v>0.301</v>
          </cell>
        </row>
        <row r="48">
          <cell r="BC48">
            <v>0.077</v>
          </cell>
        </row>
        <row r="49">
          <cell r="BC49">
            <v>0.158</v>
          </cell>
        </row>
        <row r="50">
          <cell r="BC50">
            <v>0.041</v>
          </cell>
        </row>
        <row r="51">
          <cell r="BC51">
            <v>0.216</v>
          </cell>
        </row>
        <row r="52">
          <cell r="BC52">
            <v>0.044</v>
          </cell>
        </row>
        <row r="53">
          <cell r="BC53">
            <v>0.034</v>
          </cell>
        </row>
        <row r="55">
          <cell r="BC55">
            <v>0.268</v>
          </cell>
        </row>
        <row r="56">
          <cell r="BC56">
            <v>0.642</v>
          </cell>
        </row>
        <row r="57">
          <cell r="BC57">
            <v>0.057</v>
          </cell>
        </row>
        <row r="58">
          <cell r="BC58">
            <v>0.024</v>
          </cell>
        </row>
        <row r="59">
          <cell r="BC59">
            <v>0.284</v>
          </cell>
        </row>
        <row r="60">
          <cell r="BC60">
            <v>0.012</v>
          </cell>
        </row>
        <row r="63">
          <cell r="BC63">
            <v>0.050067</v>
          </cell>
        </row>
        <row r="73">
          <cell r="BC73">
            <v>0.023924</v>
          </cell>
        </row>
        <row r="75">
          <cell r="BC75">
            <v>0.062331</v>
          </cell>
        </row>
        <row r="77">
          <cell r="BC77">
            <v>0.885</v>
          </cell>
        </row>
        <row r="88">
          <cell r="BC88">
            <v>0.7109</v>
          </cell>
        </row>
        <row r="89">
          <cell r="BC89">
            <v>0.2839</v>
          </cell>
        </row>
        <row r="90">
          <cell r="BC90">
            <v>0.054</v>
          </cell>
        </row>
        <row r="91">
          <cell r="BC91">
            <v>0.0258</v>
          </cell>
        </row>
        <row r="92">
          <cell r="BC92">
            <v>0.0108</v>
          </cell>
        </row>
        <row r="94">
          <cell r="BC94">
            <v>0.0033</v>
          </cell>
        </row>
        <row r="101">
          <cell r="BC101">
            <v>1.2254</v>
          </cell>
        </row>
        <row r="102">
          <cell r="BC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11">
          <cell r="P11">
            <v>34602.048</v>
          </cell>
          <cell r="U11">
            <v>39260.016</v>
          </cell>
          <cell r="AB11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C38">
            <v>0.236631</v>
          </cell>
        </row>
        <row r="42">
          <cell r="BC42">
            <v>0.367917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148.71</v>
          </cell>
        </row>
        <row r="24">
          <cell r="D24">
            <v>-362976.835384</v>
          </cell>
        </row>
        <row r="25">
          <cell r="D25">
            <v>71162.12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BE123">
            <v>253168.44178920003</v>
          </cell>
        </row>
        <row r="124">
          <cell r="BE124">
            <v>274882.8105504</v>
          </cell>
        </row>
        <row r="125">
          <cell r="BE125">
            <v>65967.20327999999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1">
      <selection activeCell="O23" sqref="O23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8" width="25.421875" style="17" hidden="1" customWidth="1"/>
    <col min="9" max="22" width="9.140625" style="17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369</v>
      </c>
      <c r="B2" s="26"/>
      <c r="C2" s="26"/>
      <c r="D2" s="26"/>
      <c r="E2" s="2">
        <v>4486.1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5" ht="15.75">
      <c r="A4" s="7" t="s">
        <v>62</v>
      </c>
      <c r="B4" s="1" t="s">
        <v>63</v>
      </c>
      <c r="C4" s="1" t="s">
        <v>64</v>
      </c>
      <c r="D4" s="1" t="s">
        <v>65</v>
      </c>
      <c r="E4" s="17"/>
    </row>
    <row r="5" spans="1:5" ht="15.75">
      <c r="A5" s="7" t="s">
        <v>68</v>
      </c>
      <c r="B5" s="1" t="s">
        <v>66</v>
      </c>
      <c r="C5" s="1" t="s">
        <v>67</v>
      </c>
      <c r="D5" s="1" t="s">
        <v>370</v>
      </c>
      <c r="E5" s="17"/>
    </row>
    <row r="6" spans="1:5" ht="15.75">
      <c r="A6" s="7" t="s">
        <v>69</v>
      </c>
      <c r="B6" s="1" t="s">
        <v>70</v>
      </c>
      <c r="C6" s="1" t="s">
        <v>67</v>
      </c>
      <c r="D6" s="1" t="s">
        <v>371</v>
      </c>
      <c r="E6" s="17"/>
    </row>
    <row r="7" spans="1:5" ht="15.75">
      <c r="A7" s="7" t="s">
        <v>56</v>
      </c>
      <c r="B7" s="1" t="s">
        <v>71</v>
      </c>
      <c r="C7" s="1" t="s">
        <v>67</v>
      </c>
      <c r="D7" s="1" t="s">
        <v>372</v>
      </c>
      <c r="E7" s="17"/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148.71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-362976.835384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71162.12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594018.4556196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2019'!$BE$124</f>
        <v>274882.8105504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2019'!$BE$123</f>
        <v>253168.44178920003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2019'!$BE$125</f>
        <v>65967.20327999999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584903.5856196</v>
      </c>
      <c r="E16" s="2">
        <v>479052.74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584903.5856196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222075.46023560004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0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-248187.33015799997</v>
      </c>
    </row>
    <row r="25" spans="1:4" ht="15.75">
      <c r="A25" s="21" t="s">
        <v>93</v>
      </c>
      <c r="B25" s="21" t="s">
        <v>101</v>
      </c>
      <c r="C25" s="21" t="s">
        <v>73</v>
      </c>
      <c r="D25" s="22">
        <v>84851.69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 t="s">
        <v>368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39260.016</v>
      </c>
      <c r="E28" s="2">
        <f>'[2]2018 Управл'!$U$11</f>
        <v>39260.016</v>
      </c>
      <c r="F28" s="17">
        <f>'[1]гук(2016)'!$BC$77*12*E2</f>
        <v>47642.382000000005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6">
        <f>E28/E2</f>
        <v>8.75148035041573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58844.18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2906.99</v>
      </c>
      <c r="F35" s="17">
        <f>'[1]гук(2016)'!$BC$90*12*E2</f>
        <v>2906.9928000000004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0.6479993758498472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1388.9</v>
      </c>
      <c r="F39" s="17">
        <f>'[1]гук(2016)'!$BC$91*12*E2</f>
        <v>1388.8965600000001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0.3096007668130447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15283.25</v>
      </c>
      <c r="F43" s="17">
        <f>'[1]гук(2016)'!$BC$89*12*E2</f>
        <v>15283.24548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16">
        <f>E43/E2</f>
        <v>3.4068010075566746</v>
      </c>
    </row>
    <row r="47" spans="1:6" ht="31.5">
      <c r="A47" s="7" t="s">
        <v>325</v>
      </c>
      <c r="B47" s="1" t="s">
        <v>106</v>
      </c>
      <c r="C47" s="1" t="s">
        <v>67</v>
      </c>
      <c r="D47" s="1" t="s">
        <v>14</v>
      </c>
      <c r="E47" s="2">
        <v>38270.02</v>
      </c>
      <c r="F47" s="17">
        <f>'[1]гук(2016)'!$BC$88*12*E2</f>
        <v>38270.02188</v>
      </c>
    </row>
    <row r="48" spans="1:4" ht="15.75">
      <c r="A48" s="7" t="s">
        <v>326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327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328</v>
      </c>
      <c r="B50" s="1" t="s">
        <v>108</v>
      </c>
      <c r="C50" s="1" t="s">
        <v>73</v>
      </c>
      <c r="D50" s="19">
        <f>E47/E2</f>
        <v>8.530799580927754</v>
      </c>
    </row>
    <row r="51" spans="1:6" ht="47.25">
      <c r="A51" s="7" t="s">
        <v>329</v>
      </c>
      <c r="B51" s="1" t="s">
        <v>106</v>
      </c>
      <c r="C51" s="1" t="s">
        <v>67</v>
      </c>
      <c r="D51" s="15" t="s">
        <v>317</v>
      </c>
      <c r="E51" s="2">
        <v>413.62</v>
      </c>
      <c r="F51" s="17">
        <f>'[1]гук(2016)'!$BC$94*12*E2</f>
        <v>177.64956</v>
      </c>
    </row>
    <row r="52" spans="1:4" ht="15.75">
      <c r="A52" s="7" t="s">
        <v>330</v>
      </c>
      <c r="B52" s="1" t="s">
        <v>107</v>
      </c>
      <c r="C52" s="1" t="s">
        <v>67</v>
      </c>
      <c r="D52" s="15" t="s">
        <v>147</v>
      </c>
    </row>
    <row r="53" spans="1:4" ht="15.75">
      <c r="A53" s="7" t="s">
        <v>331</v>
      </c>
      <c r="B53" s="1" t="s">
        <v>64</v>
      </c>
      <c r="C53" s="1" t="s">
        <v>67</v>
      </c>
      <c r="D53" s="15" t="s">
        <v>10</v>
      </c>
    </row>
    <row r="54" spans="1:4" ht="15.75">
      <c r="A54" s="7" t="s">
        <v>332</v>
      </c>
      <c r="B54" s="1" t="s">
        <v>108</v>
      </c>
      <c r="C54" s="1" t="s">
        <v>73</v>
      </c>
      <c r="D54" s="19">
        <f>E51/E2</f>
        <v>0.09220035219901473</v>
      </c>
    </row>
    <row r="55" spans="1:6" ht="31.5">
      <c r="A55" s="7" t="s">
        <v>333</v>
      </c>
      <c r="B55" s="1" t="s">
        <v>106</v>
      </c>
      <c r="C55" s="1" t="s">
        <v>67</v>
      </c>
      <c r="D55" s="15" t="s">
        <v>316</v>
      </c>
      <c r="E55" s="2">
        <v>581.4</v>
      </c>
      <c r="F55" s="17">
        <f>'[1]гук(2016)'!$BC$92*12*E2</f>
        <v>581.39856</v>
      </c>
    </row>
    <row r="56" spans="1:4" ht="15.75">
      <c r="A56" s="7" t="s">
        <v>334</v>
      </c>
      <c r="B56" s="1" t="s">
        <v>107</v>
      </c>
      <c r="C56" s="1" t="s">
        <v>67</v>
      </c>
      <c r="D56" s="15" t="s">
        <v>147</v>
      </c>
    </row>
    <row r="57" spans="1:4" ht="15.75">
      <c r="A57" s="7" t="s">
        <v>335</v>
      </c>
      <c r="B57" s="1" t="s">
        <v>64</v>
      </c>
      <c r="C57" s="1" t="s">
        <v>67</v>
      </c>
      <c r="D57" s="15" t="s">
        <v>10</v>
      </c>
    </row>
    <row r="58" spans="1:4" ht="15.75">
      <c r="A58" s="7" t="s">
        <v>336</v>
      </c>
      <c r="B58" s="1" t="s">
        <v>108</v>
      </c>
      <c r="C58" s="1" t="s">
        <v>73</v>
      </c>
      <c r="D58" s="19">
        <f>E55/E2</f>
        <v>0.1296003209915071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34602.048</v>
      </c>
      <c r="E60" s="2">
        <f>'[2]2018 Управл'!$P$11</f>
        <v>34602.048</v>
      </c>
      <c r="F60" s="17">
        <f>'[1]гук(2016)'!$BC$102*12*E2</f>
        <v>42170.23722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6">
        <f>E60/E2</f>
        <v>7.713169122400303</v>
      </c>
    </row>
    <row r="65" spans="1:22" s="6" customFormat="1" ht="15.75">
      <c r="A65" s="18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361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8">
        <v>0</v>
      </c>
    </row>
    <row r="71" spans="1:22" s="6" customFormat="1" ht="31.5">
      <c r="A71" s="18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65967.2</v>
      </c>
      <c r="E72" s="2">
        <v>65967.2</v>
      </c>
      <c r="F72" s="17">
        <f>'[1]гук(2016)'!$BC$101*12*E2</f>
        <v>65967.20328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6">
        <f>E72</f>
        <v>65967.2</v>
      </c>
    </row>
    <row r="77" spans="1:22" s="6" customFormat="1" ht="31.5">
      <c r="A77" s="18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8">
        <f>E79</f>
        <v>11722.68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11722.68</v>
      </c>
      <c r="F79" s="17">
        <f>'[1]гук(2016)'!$BC$37*12*E2</f>
        <v>4547.774902800001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6" ht="15.75">
      <c r="A82" s="7" t="s">
        <v>153</v>
      </c>
      <c r="B82" s="1" t="s">
        <v>108</v>
      </c>
      <c r="C82" s="1" t="s">
        <v>73</v>
      </c>
      <c r="D82" s="16">
        <f>E79/E2</f>
        <v>2.6131116114219477</v>
      </c>
      <c r="F82" s="3"/>
    </row>
    <row r="83" spans="1:22" s="6" customFormat="1" ht="31.5">
      <c r="A83" s="18" t="s">
        <v>155</v>
      </c>
      <c r="B83" s="4" t="s">
        <v>104</v>
      </c>
      <c r="C83" s="4" t="s">
        <v>67</v>
      </c>
      <c r="D83" s="4" t="s">
        <v>55</v>
      </c>
      <c r="E83" s="2">
        <f>1309.29</f>
        <v>1309.29</v>
      </c>
      <c r="F83" s="5">
        <v>81</v>
      </c>
      <c r="G83" s="17" t="s">
        <v>367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1309.29</v>
      </c>
      <c r="F84" s="17">
        <f>('[1]гук(2016)'!$BC$73+'[1]гук(2016)'!$BC$75)*12*E2</f>
        <v>4643.382666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10</v>
      </c>
    </row>
    <row r="88" spans="1:4" ht="15.75">
      <c r="A88" s="7" t="s">
        <v>160</v>
      </c>
      <c r="B88" s="1" t="s">
        <v>108</v>
      </c>
      <c r="C88" s="1" t="s">
        <v>73</v>
      </c>
      <c r="D88" s="16">
        <f>E83/F83</f>
        <v>16.164074074074072</v>
      </c>
    </row>
    <row r="89" spans="1:22" s="6" customFormat="1" ht="47.25">
      <c r="A89" s="18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535.09</v>
      </c>
      <c r="F90" s="1">
        <v>990.9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357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6">
        <f>E91/E2</f>
        <v>0</v>
      </c>
      <c r="F94" s="1" t="s">
        <v>324</v>
      </c>
    </row>
    <row r="95" spans="1:7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535.09</v>
      </c>
      <c r="F95" s="1">
        <f>F90</f>
        <v>990.9</v>
      </c>
      <c r="G95" s="17">
        <f>'[1]гук(2016)'!$BC$63*12*E2</f>
        <v>2695.2668244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6">
        <f>E95/F95</f>
        <v>0.540004036734282</v>
      </c>
    </row>
    <row r="99" spans="1:22" s="6" customFormat="1" ht="63">
      <c r="A99" s="18" t="s">
        <v>172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E101+E105+E113+E117+E121+E125+E129+E133+E137+E141+E145+E149+E109</f>
        <v>112183.35700000002</v>
      </c>
    </row>
    <row r="101" spans="1:6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1929.92</v>
      </c>
      <c r="F101" s="17">
        <f>('[1]гук(2016)'!$BC$53+'[1]гук(2016)'!$BC$60)*12*E2</f>
        <v>2476.3272000000006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6">
        <f>E101/E2</f>
        <v>0.4301999509596308</v>
      </c>
    </row>
    <row r="105" spans="1:6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6419.61</v>
      </c>
      <c r="F105" s="17">
        <f>'[1]гук(2016)'!$BC$46*12*E2</f>
        <v>8559.4788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6">
        <f>E105/E2</f>
        <v>1.4310002006196918</v>
      </c>
    </row>
    <row r="109" spans="1:6" ht="31.5">
      <c r="A109" s="7"/>
      <c r="B109" s="1" t="s">
        <v>106</v>
      </c>
      <c r="C109" s="1" t="s">
        <v>67</v>
      </c>
      <c r="D109" s="16" t="s">
        <v>366</v>
      </c>
      <c r="E109" s="2">
        <v>3827.67</v>
      </c>
      <c r="F109" s="17">
        <f>'[1]гук(2016)'!$BC$50*12*E2</f>
        <v>2207.1612</v>
      </c>
    </row>
    <row r="110" spans="1:4" ht="15.75">
      <c r="A110" s="7"/>
      <c r="B110" s="1" t="s">
        <v>107</v>
      </c>
      <c r="C110" s="1" t="s">
        <v>67</v>
      </c>
      <c r="D110" s="16" t="s">
        <v>24</v>
      </c>
    </row>
    <row r="111" spans="1:4" ht="15.75">
      <c r="A111" s="7"/>
      <c r="B111" s="1" t="s">
        <v>64</v>
      </c>
      <c r="C111" s="1" t="s">
        <v>67</v>
      </c>
      <c r="D111" s="16" t="s">
        <v>10</v>
      </c>
    </row>
    <row r="112" spans="1:4" ht="15.75">
      <c r="A112" s="7"/>
      <c r="B112" s="1" t="s">
        <v>108</v>
      </c>
      <c r="C112" s="1" t="s">
        <v>73</v>
      </c>
      <c r="D112" s="16">
        <f>E109/E2</f>
        <v>0.8532288624863467</v>
      </c>
    </row>
    <row r="113" spans="1:6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3080.6</v>
      </c>
      <c r="F113" s="17">
        <f>('[1]гук(2016)'!$BC$52+'[1]гук(2016)'!$BC$58)*12*E2</f>
        <v>3660.6576000000005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6">
        <f>E113/E2</f>
        <v>0.6866989144245558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43630.99</v>
      </c>
      <c r="F117" s="17">
        <f>('[1]гук(2016)'!$BC$48+'[1]гук(2016)'!$BC$56)*12*E2</f>
        <v>38706.0708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6">
        <f>E117/E2</f>
        <v>9.725817525244643</v>
      </c>
    </row>
    <row r="121" spans="1:6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9722.28+17174.29</f>
        <v>26896.57</v>
      </c>
      <c r="F121" s="17">
        <f>('[1]гук(2016)'!$BC$47+'[1]гук(2016)'!$BC$55)*12*E2</f>
        <v>30631.090799999998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6">
        <f>E121/E2</f>
        <v>5.99553509730055</v>
      </c>
    </row>
    <row r="125" spans="1:6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15279.657</v>
      </c>
      <c r="F125" s="17">
        <f>'[1]гук(2016)'!$BC$59*12*E2</f>
        <v>15288.628799999999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6">
        <f>E125/E2</f>
        <v>3.406000089164307</v>
      </c>
    </row>
    <row r="129" spans="1:6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5540.33</v>
      </c>
      <c r="F129" s="17">
        <f>'[1]гук(2016)'!$BC$51*12*E2</f>
        <v>11627.971200000002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6">
        <f>E129/E2</f>
        <v>1.234999219812309</v>
      </c>
    </row>
    <row r="133" spans="1:6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4046.46</v>
      </c>
      <c r="F133" s="17">
        <f>'[1]гук(2016)'!$BC$49*12*E2</f>
        <v>8505.6456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6">
        <f>E133/E2</f>
        <v>0.9019995095963085</v>
      </c>
    </row>
    <row r="137" spans="1:6" ht="31.5">
      <c r="A137" s="7" t="s">
        <v>337</v>
      </c>
      <c r="B137" s="1" t="s">
        <v>106</v>
      </c>
      <c r="C137" s="1" t="s">
        <v>67</v>
      </c>
      <c r="D137" s="1" t="s">
        <v>321</v>
      </c>
      <c r="E137" s="2">
        <v>1531.55</v>
      </c>
      <c r="F137" s="17">
        <f>'[1]гук(2016)'!$BC$57*12*E2</f>
        <v>3068.4924000000005</v>
      </c>
    </row>
    <row r="138" spans="1:4" ht="15.75">
      <c r="A138" s="7" t="s">
        <v>338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339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340</v>
      </c>
      <c r="B140" s="1" t="s">
        <v>108</v>
      </c>
      <c r="C140" s="1" t="s">
        <v>73</v>
      </c>
      <c r="D140" s="16">
        <f>E137/E2</f>
        <v>0.34139898798510954</v>
      </c>
    </row>
    <row r="141" spans="1:5" ht="31.5">
      <c r="A141" s="7" t="s">
        <v>341</v>
      </c>
      <c r="B141" s="1" t="s">
        <v>106</v>
      </c>
      <c r="C141" s="1" t="s">
        <v>67</v>
      </c>
      <c r="D141" s="16" t="s">
        <v>322</v>
      </c>
      <c r="E141" s="2">
        <v>0</v>
      </c>
    </row>
    <row r="142" spans="1:4" ht="15.75">
      <c r="A142" s="7" t="s">
        <v>342</v>
      </c>
      <c r="B142" s="1" t="s">
        <v>107</v>
      </c>
      <c r="C142" s="1" t="s">
        <v>67</v>
      </c>
      <c r="D142" s="16" t="s">
        <v>24</v>
      </c>
    </row>
    <row r="143" spans="1:4" ht="15.75">
      <c r="A143" s="7" t="s">
        <v>343</v>
      </c>
      <c r="B143" s="1" t="s">
        <v>64</v>
      </c>
      <c r="C143" s="1" t="s">
        <v>67</v>
      </c>
      <c r="D143" s="16" t="s">
        <v>10</v>
      </c>
    </row>
    <row r="144" spans="1:4" ht="15.75">
      <c r="A144" s="7" t="s">
        <v>344</v>
      </c>
      <c r="B144" s="1" t="s">
        <v>108</v>
      </c>
      <c r="C144" s="1" t="s">
        <v>73</v>
      </c>
      <c r="D144" s="16">
        <f>E141/E2</f>
        <v>0</v>
      </c>
    </row>
    <row r="145" spans="1:6" ht="31.5">
      <c r="A145" s="7" t="s">
        <v>345</v>
      </c>
      <c r="B145" s="1" t="s">
        <v>106</v>
      </c>
      <c r="C145" s="1" t="s">
        <v>67</v>
      </c>
      <c r="D145" s="16" t="s">
        <v>320</v>
      </c>
      <c r="E145" s="2">
        <v>0</v>
      </c>
      <c r="F145" s="17" t="s">
        <v>364</v>
      </c>
    </row>
    <row r="146" spans="1:4" ht="15.75">
      <c r="A146" s="7" t="s">
        <v>346</v>
      </c>
      <c r="B146" s="1" t="s">
        <v>107</v>
      </c>
      <c r="C146" s="1" t="s">
        <v>67</v>
      </c>
      <c r="D146" s="16" t="s">
        <v>24</v>
      </c>
    </row>
    <row r="147" spans="1:4" ht="15.75">
      <c r="A147" s="7" t="s">
        <v>347</v>
      </c>
      <c r="B147" s="1" t="s">
        <v>64</v>
      </c>
      <c r="C147" s="1" t="s">
        <v>67</v>
      </c>
      <c r="D147" s="16" t="s">
        <v>10</v>
      </c>
    </row>
    <row r="148" spans="1:4" ht="15.75">
      <c r="A148" s="7" t="s">
        <v>348</v>
      </c>
      <c r="B148" s="1" t="s">
        <v>108</v>
      </c>
      <c r="C148" s="1" t="s">
        <v>73</v>
      </c>
      <c r="D148" s="16">
        <f>E145/E2</f>
        <v>0</v>
      </c>
    </row>
    <row r="149" spans="1:7" ht="31.5">
      <c r="A149" s="7" t="s">
        <v>349</v>
      </c>
      <c r="B149" s="1" t="s">
        <v>106</v>
      </c>
      <c r="C149" s="1" t="s">
        <v>67</v>
      </c>
      <c r="D149" s="1" t="s">
        <v>318</v>
      </c>
      <c r="E149" s="2">
        <v>0</v>
      </c>
      <c r="F149" s="13" t="s">
        <v>365</v>
      </c>
      <c r="G149" s="14"/>
    </row>
    <row r="150" spans="1:6" ht="15.75">
      <c r="A150" s="7" t="s">
        <v>350</v>
      </c>
      <c r="B150" s="1" t="s">
        <v>107</v>
      </c>
      <c r="C150" s="1" t="s">
        <v>67</v>
      </c>
      <c r="D150" s="1" t="s">
        <v>24</v>
      </c>
      <c r="F150" s="10"/>
    </row>
    <row r="151" spans="1:4" ht="15.75">
      <c r="A151" s="7" t="s">
        <v>351</v>
      </c>
      <c r="B151" s="1" t="s">
        <v>64</v>
      </c>
      <c r="C151" s="1" t="s">
        <v>67</v>
      </c>
      <c r="D151" s="1" t="s">
        <v>10</v>
      </c>
    </row>
    <row r="152" spans="1:4" ht="15.75">
      <c r="A152" s="7" t="s">
        <v>352</v>
      </c>
      <c r="B152" s="1" t="s">
        <v>108</v>
      </c>
      <c r="C152" s="1" t="s">
        <v>73</v>
      </c>
      <c r="D152" s="16">
        <f>E149/E2</f>
        <v>0</v>
      </c>
    </row>
    <row r="153" spans="1:4" ht="47.25">
      <c r="A153" s="18" t="s">
        <v>206</v>
      </c>
      <c r="B153" s="4" t="s">
        <v>104</v>
      </c>
      <c r="C153" s="4" t="s">
        <v>67</v>
      </c>
      <c r="D153" s="4" t="s">
        <v>38</v>
      </c>
    </row>
    <row r="154" spans="1:4" ht="15.75">
      <c r="A154" s="7" t="s">
        <v>207</v>
      </c>
      <c r="B154" s="1" t="s">
        <v>105</v>
      </c>
      <c r="C154" s="1" t="s">
        <v>73</v>
      </c>
      <c r="D154" s="8">
        <f>E155+E159+E163+E167+E171+E175+E179+E183+E187+E191+E195</f>
        <v>106933.9193936</v>
      </c>
    </row>
    <row r="155" spans="1:7" ht="31.5">
      <c r="A155" s="7" t="s">
        <v>208</v>
      </c>
      <c r="B155" s="1" t="s">
        <v>106</v>
      </c>
      <c r="C155" s="1" t="s">
        <v>67</v>
      </c>
      <c r="D155" s="1" t="s">
        <v>39</v>
      </c>
      <c r="E155" s="2">
        <f>2148.426</f>
        <v>2148.426</v>
      </c>
      <c r="F155" s="17">
        <v>1</v>
      </c>
      <c r="G155" s="17">
        <f>'[1]гук(2016)'!$BC$39*12*E2</f>
        <v>3022.7880132</v>
      </c>
    </row>
    <row r="156" spans="1:4" ht="15.75">
      <c r="A156" s="7" t="s">
        <v>209</v>
      </c>
      <c r="B156" s="1" t="s">
        <v>107</v>
      </c>
      <c r="C156" s="1" t="s">
        <v>67</v>
      </c>
      <c r="D156" s="1" t="s">
        <v>40</v>
      </c>
    </row>
    <row r="157" spans="1:4" ht="15.75">
      <c r="A157" s="7" t="s">
        <v>210</v>
      </c>
      <c r="B157" s="1" t="s">
        <v>64</v>
      </c>
      <c r="C157" s="1" t="s">
        <v>67</v>
      </c>
      <c r="D157" s="1" t="s">
        <v>20</v>
      </c>
    </row>
    <row r="158" spans="1:5" ht="15.75">
      <c r="A158" s="7" t="s">
        <v>211</v>
      </c>
      <c r="B158" s="1" t="s">
        <v>108</v>
      </c>
      <c r="C158" s="1" t="s">
        <v>73</v>
      </c>
      <c r="D158" s="16">
        <f>E155/F155</f>
        <v>2148.426</v>
      </c>
      <c r="E158" s="2" t="s">
        <v>373</v>
      </c>
    </row>
    <row r="159" spans="1:7" ht="31.5">
      <c r="A159" s="7"/>
      <c r="B159" s="1" t="s">
        <v>106</v>
      </c>
      <c r="C159" s="1" t="s">
        <v>67</v>
      </c>
      <c r="D159" s="1" t="s">
        <v>360</v>
      </c>
      <c r="E159" s="2">
        <f>('[3]гук(2016)'!$BC$38+'[3]гук(2016)'!$BC$42)*12*E2</f>
        <v>32544.753393600004</v>
      </c>
      <c r="F159" s="17">
        <v>4</v>
      </c>
      <c r="G159" s="17">
        <f>'[1]гук(2016)'!$BC$38*12*E2</f>
        <v>12738.603949200002</v>
      </c>
    </row>
    <row r="160" spans="1:4" ht="15.75">
      <c r="A160" s="7"/>
      <c r="B160" s="1" t="s">
        <v>107</v>
      </c>
      <c r="C160" s="1" t="s">
        <v>67</v>
      </c>
      <c r="D160" s="1" t="s">
        <v>40</v>
      </c>
    </row>
    <row r="161" spans="1:4" ht="15.75">
      <c r="A161" s="7"/>
      <c r="B161" s="1" t="s">
        <v>64</v>
      </c>
      <c r="C161" s="1" t="s">
        <v>67</v>
      </c>
      <c r="D161" s="1" t="s">
        <v>20</v>
      </c>
    </row>
    <row r="162" spans="1:4" ht="15.75">
      <c r="A162" s="7"/>
      <c r="B162" s="1" t="s">
        <v>108</v>
      </c>
      <c r="C162" s="1" t="s">
        <v>73</v>
      </c>
      <c r="D162" s="16">
        <f>E159/F159</f>
        <v>8136.188348400001</v>
      </c>
    </row>
    <row r="163" spans="1:7" ht="31.5">
      <c r="A163" s="7" t="s">
        <v>212</v>
      </c>
      <c r="B163" s="1" t="s">
        <v>106</v>
      </c>
      <c r="C163" s="1" t="s">
        <v>67</v>
      </c>
      <c r="D163" s="1" t="s">
        <v>41</v>
      </c>
      <c r="E163" s="2">
        <v>1795.29</v>
      </c>
      <c r="G163" s="17">
        <f>'[1]гук(2016)'!$BC$30*12*E2</f>
        <v>5981.0300196</v>
      </c>
    </row>
    <row r="164" spans="1:4" ht="15.75">
      <c r="A164" s="7" t="s">
        <v>213</v>
      </c>
      <c r="B164" s="1" t="s">
        <v>107</v>
      </c>
      <c r="C164" s="1" t="s">
        <v>67</v>
      </c>
      <c r="D164" s="1" t="s">
        <v>24</v>
      </c>
    </row>
    <row r="165" spans="1:4" ht="15.75">
      <c r="A165" s="7" t="s">
        <v>214</v>
      </c>
      <c r="B165" s="1" t="s">
        <v>64</v>
      </c>
      <c r="C165" s="1" t="s">
        <v>67</v>
      </c>
      <c r="D165" s="1" t="s">
        <v>10</v>
      </c>
    </row>
    <row r="166" spans="1:4" ht="15.75">
      <c r="A166" s="7" t="s">
        <v>215</v>
      </c>
      <c r="B166" s="1" t="s">
        <v>108</v>
      </c>
      <c r="C166" s="1" t="s">
        <v>73</v>
      </c>
      <c r="D166" s="16">
        <f>E163/E2</f>
        <v>0.4001894741534963</v>
      </c>
    </row>
    <row r="167" spans="1:7" ht="31.5">
      <c r="A167" s="7" t="s">
        <v>216</v>
      </c>
      <c r="B167" s="1" t="s">
        <v>106</v>
      </c>
      <c r="C167" s="1" t="s">
        <v>67</v>
      </c>
      <c r="D167" s="1" t="s">
        <v>42</v>
      </c>
      <c r="E167" s="2">
        <v>0</v>
      </c>
      <c r="G167" s="17">
        <f>'[1]гук(2016)'!$BC$27*12*E2</f>
        <v>3885.7342092</v>
      </c>
    </row>
    <row r="168" spans="1:4" ht="15.75">
      <c r="A168" s="7" t="s">
        <v>217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218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219</v>
      </c>
      <c r="B170" s="1" t="s">
        <v>108</v>
      </c>
      <c r="C170" s="1" t="s">
        <v>73</v>
      </c>
      <c r="D170" s="16">
        <f>E167/E2</f>
        <v>0</v>
      </c>
    </row>
    <row r="171" spans="1:7" ht="31.5">
      <c r="A171" s="7" t="s">
        <v>220</v>
      </c>
      <c r="B171" s="1" t="s">
        <v>106</v>
      </c>
      <c r="C171" s="1" t="s">
        <v>67</v>
      </c>
      <c r="D171" s="1" t="s">
        <v>43</v>
      </c>
      <c r="E171" s="2">
        <f>5040.02+24756.1</f>
        <v>29796.12</v>
      </c>
      <c r="G171" s="17">
        <f>'[1]гук(2016)'!$BC$21*12*E2</f>
        <v>17174.244296400004</v>
      </c>
    </row>
    <row r="172" spans="1:4" ht="15.75">
      <c r="A172" s="7" t="s">
        <v>221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222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223</v>
      </c>
      <c r="B174" s="1" t="s">
        <v>108</v>
      </c>
      <c r="C174" s="1" t="s">
        <v>73</v>
      </c>
      <c r="D174" s="16">
        <f>E171/E2</f>
        <v>6.641876017030382</v>
      </c>
    </row>
    <row r="175" spans="1:7" ht="31.5">
      <c r="A175" s="7" t="s">
        <v>224</v>
      </c>
      <c r="B175" s="1" t="s">
        <v>106</v>
      </c>
      <c r="C175" s="1" t="s">
        <v>67</v>
      </c>
      <c r="D175" s="1" t="s">
        <v>311</v>
      </c>
      <c r="E175" s="2">
        <v>1277.37</v>
      </c>
      <c r="G175" s="17">
        <f>'[1]гук(2016)'!$BC$20*12*E2</f>
        <v>9397.5002244</v>
      </c>
    </row>
    <row r="176" spans="1:4" ht="15.75">
      <c r="A176" s="7" t="s">
        <v>225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227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228</v>
      </c>
      <c r="B178" s="1" t="s">
        <v>108</v>
      </c>
      <c r="C178" s="1" t="s">
        <v>73</v>
      </c>
      <c r="D178" s="16">
        <f>E175/E2</f>
        <v>0.28473952876663466</v>
      </c>
    </row>
    <row r="179" spans="1:7" ht="31.5">
      <c r="A179" s="7"/>
      <c r="B179" s="1" t="s">
        <v>106</v>
      </c>
      <c r="C179" s="1" t="s">
        <v>67</v>
      </c>
      <c r="D179" s="1" t="s">
        <v>359</v>
      </c>
      <c r="E179" s="2">
        <v>6495.47</v>
      </c>
      <c r="G179" s="17">
        <f>'[1]гук(2016)'!$BC$23*12*E2</f>
        <v>264.6978444</v>
      </c>
    </row>
    <row r="180" spans="1:4" ht="15.75">
      <c r="A180" s="7"/>
      <c r="B180" s="1" t="s">
        <v>107</v>
      </c>
      <c r="C180" s="1" t="s">
        <v>67</v>
      </c>
      <c r="D180" s="1" t="s">
        <v>24</v>
      </c>
    </row>
    <row r="181" spans="1:4" ht="15.75">
      <c r="A181" s="7"/>
      <c r="B181" s="1" t="s">
        <v>64</v>
      </c>
      <c r="C181" s="1" t="s">
        <v>67</v>
      </c>
      <c r="D181" s="1" t="s">
        <v>10</v>
      </c>
    </row>
    <row r="182" spans="1:4" ht="15.75">
      <c r="A182" s="7"/>
      <c r="B182" s="1" t="s">
        <v>108</v>
      </c>
      <c r="C182" s="1" t="s">
        <v>73</v>
      </c>
      <c r="D182" s="16">
        <f>E179/E2</f>
        <v>1.4479102115423195</v>
      </c>
    </row>
    <row r="183" spans="1:7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169.95</v>
      </c>
      <c r="G183" s="17">
        <f>'[1]гук(2016)'!$BC$29*12*E2</f>
        <v>3090.1871796000005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6">
        <f>E183/E2</f>
        <v>0.03788368516083011</v>
      </c>
    </row>
    <row r="187" spans="1:7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7" t="s">
        <v>319</v>
      </c>
      <c r="G187" s="17">
        <f>'[1]гук(2016)'!$BC$28*12*E2</f>
        <v>8458.4338836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6">
        <f>E187/E2</f>
        <v>1.2509195069213792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18712.24+4994.83</f>
        <v>23707.07</v>
      </c>
      <c r="G191" s="17">
        <f>'[1]гук(2016)'!$BC$25*12*E2</f>
        <v>37354.58831400001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6">
        <f>E191/E2</f>
        <v>5.284561200151579</v>
      </c>
    </row>
    <row r="195" spans="1:7" ht="31.5">
      <c r="A195" s="7"/>
      <c r="B195" s="1" t="s">
        <v>106</v>
      </c>
      <c r="C195" s="1" t="s">
        <v>67</v>
      </c>
      <c r="D195" s="16" t="s">
        <v>358</v>
      </c>
      <c r="E195" s="2">
        <v>3387.72</v>
      </c>
      <c r="G195" s="17">
        <f>'[1]гук(2016)'!$BC$11*12*E2</f>
        <v>1.9379952</v>
      </c>
    </row>
    <row r="196" spans="1:4" ht="15.75">
      <c r="A196" s="7"/>
      <c r="B196" s="1" t="s">
        <v>107</v>
      </c>
      <c r="C196" s="1" t="s">
        <v>67</v>
      </c>
      <c r="D196" s="16" t="s">
        <v>24</v>
      </c>
    </row>
    <row r="197" spans="1:4" ht="15.75">
      <c r="A197" s="7"/>
      <c r="B197" s="1" t="s">
        <v>64</v>
      </c>
      <c r="C197" s="1" t="s">
        <v>67</v>
      </c>
      <c r="D197" s="16" t="s">
        <v>10</v>
      </c>
    </row>
    <row r="198" spans="1:4" ht="15.75">
      <c r="A198" s="7"/>
      <c r="B198" s="1" t="s">
        <v>108</v>
      </c>
      <c r="C198" s="1" t="s">
        <v>73</v>
      </c>
      <c r="D198" s="16">
        <f>E195/E2</f>
        <v>0.7551592697443212</v>
      </c>
    </row>
    <row r="199" spans="1:4" ht="47.25">
      <c r="A199" s="18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15">
        <f>E201+E205+E209+E213+E217+E221+E225+E229+E233+E237</f>
        <v>38905.01</v>
      </c>
      <c r="F200" s="11"/>
    </row>
    <row r="201" spans="1:7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  <c r="F201" s="17">
        <f>0.0576*100</f>
        <v>5.76</v>
      </c>
      <c r="G201" s="17">
        <f>'[1]гук(2016)'!$BC$8*12*E2</f>
        <v>3031.2398256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6">
        <f>E201/F201</f>
        <v>0</v>
      </c>
    </row>
    <row r="205" spans="1:7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  <c r="G205" s="17">
        <f>'[1]гук(2016)'!$BC$12*12*E2</f>
        <v>10023.2573412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6">
        <f>E205/E2</f>
        <v>0</v>
      </c>
    </row>
    <row r="209" spans="1:7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1673.51</v>
      </c>
      <c r="G209" s="17">
        <f>'[1]гук(2016)'!$BC$14*12*E2</f>
        <v>7730.3398536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6">
        <f>E209/E2</f>
        <v>0.37304340072668907</v>
      </c>
    </row>
    <row r="213" spans="1:7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  <c r="G213" s="17">
        <f>'[1]гук(2016)'!$BC$7*12*E2</f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6">
        <f>E213/E2</f>
        <v>0</v>
      </c>
    </row>
    <row r="217" spans="1:7" ht="31.5">
      <c r="A217" s="7" t="s">
        <v>256</v>
      </c>
      <c r="B217" s="1" t="s">
        <v>106</v>
      </c>
      <c r="C217" s="1" t="s">
        <v>67</v>
      </c>
      <c r="D217" s="1" t="s">
        <v>323</v>
      </c>
      <c r="E217" s="2">
        <v>383.18</v>
      </c>
      <c r="G217" s="17">
        <f>'[1]гук(2016)'!$BC$10*12*E2</f>
        <v>3622.1130288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6">
        <f>E217/E2</f>
        <v>0.08541494839615701</v>
      </c>
    </row>
    <row r="221" spans="1:7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36848.32</v>
      </c>
      <c r="G221" s="17">
        <f>'[1]гук(2016)'!$BC$9*12*E2</f>
        <v>31360.0999944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6">
        <f>E221/E2</f>
        <v>8.213887340897438</v>
      </c>
    </row>
    <row r="225" spans="1:7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  <c r="G225" s="17">
        <f>'[1]гук(2016)'!$BC$17*12*E2</f>
        <v>864.9380244000002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6">
        <f>E225/E2</f>
        <v>0</v>
      </c>
    </row>
    <row r="229" spans="1:7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  <c r="G229" s="17">
        <f>'[1]гук(2016)'!$BC$15*12*E2</f>
        <v>18832.845188400002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6">
        <f>E229/E2</f>
        <v>0</v>
      </c>
    </row>
    <row r="233" spans="1:7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  <c r="G233" s="17">
        <f>'[1]гук(2016)'!$BC$18*12*E2</f>
        <v>5189.6281464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6">
        <f>E233/E2</f>
        <v>0</v>
      </c>
    </row>
    <row r="237" spans="1:7" ht="31.5">
      <c r="A237" s="7" t="s">
        <v>353</v>
      </c>
      <c r="B237" s="1" t="s">
        <v>106</v>
      </c>
      <c r="C237" s="1" t="s">
        <v>67</v>
      </c>
      <c r="D237" s="1" t="s">
        <v>53</v>
      </c>
      <c r="E237" s="2">
        <v>0</v>
      </c>
      <c r="F237" s="17" t="s">
        <v>363</v>
      </c>
      <c r="G237" s="17">
        <f>'[1]гук(2016)'!$BC$13*12*E2</f>
        <v>44.950722000000006</v>
      </c>
    </row>
    <row r="238" spans="1:4" ht="15.75">
      <c r="A238" s="7" t="s">
        <v>354</v>
      </c>
      <c r="B238" s="1" t="s">
        <v>107</v>
      </c>
      <c r="C238" s="1" t="s">
        <v>67</v>
      </c>
      <c r="D238" s="1" t="s">
        <v>24</v>
      </c>
    </row>
    <row r="239" spans="1:8" ht="15.75">
      <c r="A239" s="7" t="s">
        <v>355</v>
      </c>
      <c r="B239" s="1" t="s">
        <v>64</v>
      </c>
      <c r="C239" s="1" t="s">
        <v>67</v>
      </c>
      <c r="D239" s="1" t="s">
        <v>312</v>
      </c>
      <c r="G239" s="17" t="e">
        <f>F28+F35+F39+F43+F47+F51+F55+F60+F72+F79+F84+#REF!+#REF!+G95+F101+F105+F109+F113+F117+F121+F125+F129+F133+F137+G155+G159+G163+G167+G171+G175+G179+G183+G187+G191+G195+G201+G205+G209+G217+G221+G225+G229+G233+G237</f>
        <v>#REF!</v>
      </c>
      <c r="H239" s="17" t="e">
        <f>F28+F35+F39+F43+F47+F51+F55+F60+F72+F79+F84+#REF!+#REF!+G95+F101+F105+F109+F113+F117+F121+F125+F129+F133+F137+G155+G159+G167+G171+G175+G179+G183+G187+G191+G195+G201+G221+G233</f>
        <v>#REF!</v>
      </c>
    </row>
    <row r="240" spans="1:8" ht="15.75">
      <c r="A240" s="7" t="s">
        <v>356</v>
      </c>
      <c r="B240" s="1" t="s">
        <v>108</v>
      </c>
      <c r="C240" s="1" t="s">
        <v>73</v>
      </c>
      <c r="D240" s="16">
        <f>E237/E2</f>
        <v>0</v>
      </c>
      <c r="G240" s="2" t="e">
        <f>D16-G239</f>
        <v>#REF!</v>
      </c>
      <c r="H240" s="2" t="e">
        <f>D16-H239</f>
        <v>#REF!</v>
      </c>
    </row>
    <row r="241" spans="1:4" ht="15.75">
      <c r="A241" s="7"/>
      <c r="B241" s="4" t="s">
        <v>268</v>
      </c>
      <c r="C241" s="1" t="s">
        <v>73</v>
      </c>
      <c r="D241" s="12">
        <f>SUM(D28,D34,D60,D66,D72,D78,D84,D90,D100,D154,D200)</f>
        <v>470262.7903936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5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f>'[2]2018 Управл'!$AB$11</f>
        <v>4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1</v>
      </c>
    </row>
    <row r="246" spans="1:4" ht="15.75">
      <c r="A246" s="7" t="s">
        <v>288</v>
      </c>
      <c r="B246" s="1" t="s">
        <v>289</v>
      </c>
      <c r="C246" s="1" t="s">
        <v>73</v>
      </c>
      <c r="D246" s="15">
        <v>-3863.18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16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4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79600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2020-03-20T11:24:25Z</cp:lastPrinted>
  <dcterms:created xsi:type="dcterms:W3CDTF">2010-07-19T21:32:50Z</dcterms:created>
  <dcterms:modified xsi:type="dcterms:W3CDTF">2020-03-25T11:27:50Z</dcterms:modified>
  <cp:category/>
  <cp:version/>
  <cp:contentType/>
  <cp:contentStatus/>
</cp:coreProperties>
</file>