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8700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форме'!$A$1:$G$305</definedName>
  </definedNames>
  <calcPr fullCalcOnLoad="1"/>
</workbook>
</file>

<file path=xl/sharedStrings.xml><?xml version="1.0" encoding="utf-8"?>
<sst xmlns="http://schemas.openxmlformats.org/spreadsheetml/2006/main" count="919" uniqueCount="291">
  <si>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</si>
  <si>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</si>
  <si>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</si>
  <si>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</si>
  <si>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1 раз в месяц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</si>
  <si>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</si>
  <si>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</si>
  <si>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</si>
  <si>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</si>
  <si>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2 раза в год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</si>
  <si>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</si>
  <si>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</si>
  <si>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</si>
  <si>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</si>
  <si>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</si>
  <si>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</si>
  <si>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</si>
  <si>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</si>
  <si>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</si>
  <si>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</si>
  <si>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</si>
  <si>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</si>
  <si>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</si>
  <si>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</si>
  <si>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</si>
  <si>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</si>
  <si>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</si>
  <si>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</si>
  <si>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</si>
  <si>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</si>
  <si>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</si>
  <si>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</si>
  <si>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</si>
  <si>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</si>
  <si>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</si>
  <si>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</si>
  <si>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</si>
  <si>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</si>
  <si>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</si>
  <si>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</si>
  <si>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</si>
  <si>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</si>
  <si>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</si>
  <si>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</si>
  <si>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</si>
  <si>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</si>
  <si>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</si>
  <si>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</si>
  <si>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</si>
  <si>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</si>
  <si>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</si>
  <si>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</si>
  <si>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</si>
  <si>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</si>
  <si>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</si>
  <si>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</si>
  <si>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</si>
  <si>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</si>
  <si>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</si>
  <si>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</si>
  <si>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</si>
  <si>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</si>
  <si>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</si>
  <si>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</si>
  <si>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</si>
  <si>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</si>
  <si>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</si>
  <si>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</si>
  <si>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</si>
  <si>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</si>
  <si>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</si>
  <si>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</si>
  <si>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</si>
  <si>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23.2.3</t>
  </si>
  <si>
    <t>24.2.3</t>
  </si>
  <si>
    <t>25.2.3</t>
  </si>
  <si>
    <t>26.2.3</t>
  </si>
  <si>
    <t>1 раз в год</t>
  </si>
  <si>
    <t>21.8</t>
  </si>
  <si>
    <t>22.8</t>
  </si>
  <si>
    <t>23.8</t>
  </si>
  <si>
    <t>24.8</t>
  </si>
  <si>
    <t>25.8</t>
  </si>
  <si>
    <t>26.8</t>
  </si>
  <si>
    <t>21.9</t>
  </si>
  <si>
    <t>22.9</t>
  </si>
  <si>
    <t>23.9</t>
  </si>
  <si>
    <t>24.9</t>
  </si>
  <si>
    <t>25.9</t>
  </si>
  <si>
    <t>26.9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</si>
  <si>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</si>
  <si>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</si>
  <si>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</si>
  <si>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</si>
  <si>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</si>
  <si>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</si>
  <si>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</si>
  <si>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</si>
  <si>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</si>
  <si>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</si>
  <si>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</si>
  <si>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</si>
  <si>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</si>
  <si>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</si>
  <si>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</si>
  <si>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</si>
  <si>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</si>
  <si>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</si>
  <si>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</si>
  <si>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</si>
  <si>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</si>
  <si>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</si>
  <si>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</si>
  <si>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</si>
  <si>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</si>
  <si>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</si>
  <si>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</si>
  <si>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</si>
  <si>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</si>
  <si>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</si>
  <si>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</si>
  <si>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</si>
  <si>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</si>
  <si>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</si>
  <si>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</si>
  <si>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</si>
  <si>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</si>
  <si>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</si>
  <si>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</si>
  <si>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</si>
  <si>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</si>
  <si>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</si>
  <si>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</si>
  <si>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</si>
  <si>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</si>
  <si>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</si>
  <si>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</si>
  <si>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</si>
  <si>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</si>
  <si>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</si>
  <si>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</si>
  <si>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</si>
  <si>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</si>
  <si>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</si>
  <si>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</si>
  <si>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</si>
  <si>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</si>
  <si>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</si>
  <si>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</si>
  <si>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</si>
  <si>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</si>
  <si>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</si>
  <si>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</si>
  <si>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23.14.6</t>
  </si>
  <si>
    <t>24.14.6</t>
  </si>
  <si>
    <t>25.14.6</t>
  </si>
  <si>
    <t>26.14.6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</si>
  <si>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</si>
  <si>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</si>
  <si>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</si>
  <si>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</si>
  <si>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</si>
  <si>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</si>
  <si>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</si>
  <si>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</si>
  <si>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</si>
  <si>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</si>
  <si>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</si>
  <si>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</si>
  <si>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</si>
  <si>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</si>
  <si>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</si>
  <si>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</si>
  <si>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</si>
  <si>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</si>
  <si>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</si>
  <si>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</si>
  <si>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</si>
  <si>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</si>
  <si>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</si>
  <si>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</si>
  <si>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</si>
  <si>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</si>
  <si>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</si>
  <si>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</si>
  <si>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</si>
  <si>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</si>
  <si>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</si>
  <si>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</si>
  <si>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</si>
  <si>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</si>
  <si>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стоимость</t>
  </si>
  <si>
    <t>23.12.9</t>
  </si>
  <si>
    <t>24.12.9</t>
  </si>
  <si>
    <t>25.12.9</t>
  </si>
  <si>
    <t>26.12.9</t>
  </si>
  <si>
    <t>23.14.10</t>
  </si>
  <si>
    <t>24.14.10</t>
  </si>
  <si>
    <t>25.14.10</t>
  </si>
  <si>
    <t>26.14.10</t>
  </si>
  <si>
    <t>Работы по содержанию и ремонту лифта (лифтов) в многоквартирном доме</t>
  </si>
  <si>
    <t>Снятие показаний приборов учета потребления электроэнергии (общедомовые)</t>
  </si>
  <si>
    <t>Обметание пыли с потолков</t>
  </si>
  <si>
    <t>Проведение технических осмотров и устранение незначительных неисправностей в системе вентиляции</t>
  </si>
  <si>
    <t>Техническое обслуживание внутридомового газового оборудования</t>
  </si>
  <si>
    <t>Аварийное обслуживание</t>
  </si>
  <si>
    <t>Уборка газонов от листьев, сучьев, мусора</t>
  </si>
  <si>
    <t>10 раз в год</t>
  </si>
  <si>
    <t>10.</t>
  </si>
  <si>
    <t>- за управление</t>
  </si>
  <si>
    <t>Директор ООО "ГУК "Привокзальная"</t>
  </si>
  <si>
    <t>Ю.Д. Шкляров</t>
  </si>
  <si>
    <t>факт</t>
  </si>
  <si>
    <t>шт</t>
  </si>
  <si>
    <t>Мытье полов на лестничных площадках, маршах, коридорах и тамбуре</t>
  </si>
  <si>
    <t>Влажное подметание лестничных площадок и маршей, тамбура</t>
  </si>
  <si>
    <t>8 раз в год</t>
  </si>
  <si>
    <t>Влажная протирка элементов лестничных клеток жилых домов</t>
  </si>
  <si>
    <t>Периодическое техническое освидетельствование лифта</t>
  </si>
  <si>
    <t>Организация системы диспетчерского контроля и обеспечение диспетчерской связи с кабиной лифта; обеспечение проведения осмотров, технического обслуживания, обеспечение проведения аварийного-технического обслуживания лифта</t>
  </si>
  <si>
    <t>Прочая работа (услуга)</t>
  </si>
  <si>
    <t>Услуги расчетного центра</t>
  </si>
  <si>
    <t>ежемесячно</t>
  </si>
  <si>
    <t>Работы (услуги) по управлению многоквартирным домом</t>
  </si>
  <si>
    <t>Услуги управляющей компании</t>
  </si>
  <si>
    <t>Механизированная уборка придомовых территорий от снега</t>
  </si>
  <si>
    <t>40 раз в год</t>
  </si>
  <si>
    <t>Скалывание наленди толщиной до 2 см на придомовой территории вручную</t>
  </si>
  <si>
    <t>кол-во кв</t>
  </si>
  <si>
    <t>Технический осмотр элементов рулонной кровли</t>
  </si>
  <si>
    <t>Очистка кровли (в том числе козырьки над подъездами) и водоотводящих устройств от мусора и грязи, препятствующих стоку дождевых и талых вод</t>
  </si>
  <si>
    <t>Осмотры каменных стен фундаментов и фасадов зданий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</si>
  <si>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оборудованию-устранение выявленных нарушений</t>
  </si>
  <si>
    <t>Осмотры заполнений дверных и оконных проемов, лестниц. При выявлении повреждений и нарушений - разработка плана восстановительных работ</t>
  </si>
  <si>
    <t>Осмотры перекрытий</t>
  </si>
  <si>
    <t>Осмотры внутриквартирных устройств системы центрального отопления</t>
  </si>
  <si>
    <t>Осмотры устройства системы центрального отопления в МОП, проверка исправности, работоспособности, технического обслуживания запорной арматуры</t>
  </si>
  <si>
    <t>7 раз в год</t>
  </si>
  <si>
    <t>Постоянный контроль параметров теплоносителя и воды (давление,температуры,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</si>
  <si>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Ежедневно (кроме воскресных и праздничных дней)</t>
  </si>
  <si>
    <t>Консервация системы отопления. Промывка системы центрального отопления. Пробная топка</t>
  </si>
  <si>
    <t>Испытание на прочность и плотность (гидравлическое испытание узлов ввода и системы отопления)</t>
  </si>
  <si>
    <t>Ликвидация воздушных пробок в стояке</t>
  </si>
  <si>
    <t>в течение отопительного периода</t>
  </si>
  <si>
    <t>Проверка работоспособности закрытием до отказа с последующим открытием регулирующих органов задвижек и вентилей</t>
  </si>
  <si>
    <t>2 раза в месяц</t>
  </si>
  <si>
    <t>Осмотр системы водопровода, канализации и горячего водоснабжения</t>
  </si>
  <si>
    <t>4 раза в год</t>
  </si>
  <si>
    <t>Устранение засоров внутреннего канализационного трубопровода</t>
  </si>
  <si>
    <t>Осмотр электросети, арматуры, электрооборудования на лестничных клетках</t>
  </si>
  <si>
    <t>Осмотр силовой установки</t>
  </si>
  <si>
    <t>Поверка прибора учета тепловой энергии</t>
  </si>
  <si>
    <t>Техническое обслуживание общедомовых счетчиков потребления холодной воды</t>
  </si>
  <si>
    <t>Смена вентилей</t>
  </si>
  <si>
    <t>Смена внутридомовых сетей водоснабжения</t>
  </si>
  <si>
    <t>Смена канализационных труб</t>
  </si>
  <si>
    <t>Замена внутридомовой электропроводки</t>
  </si>
  <si>
    <t>Уборка свежевыпавшего снега толщиной до 2 см на придомовой территории вручную</t>
  </si>
  <si>
    <t>Уборка свежевыпавшего снега толщиной слоя более 2 см на придомовой территории вручную</t>
  </si>
  <si>
    <t>48 раз в год</t>
  </si>
  <si>
    <t>Очистка территории с усовершенствованным покрытием от уплотненного снега скребком</t>
  </si>
  <si>
    <t>32 раза в год</t>
  </si>
  <si>
    <t>Очистка контейнерной площадки</t>
  </si>
  <si>
    <t>ежедневно (кроме воскресных и праздничных дней)</t>
  </si>
  <si>
    <t>Подметание ступеней и площадок в теплый период</t>
  </si>
  <si>
    <t>150 раз в год</t>
  </si>
  <si>
    <t>Сметание снега со ступеней и площадей</t>
  </si>
  <si>
    <t>123 раза в год</t>
  </si>
  <si>
    <t>Подметание придомовой территории в теплый период</t>
  </si>
  <si>
    <t>70 раз в год</t>
  </si>
  <si>
    <t>Сбор случайного мусора с газонов, проездов, тротуаров и детской площадки</t>
  </si>
  <si>
    <t>90 раз в год</t>
  </si>
  <si>
    <t>Посыпка территории песко-соляной смесью</t>
  </si>
  <si>
    <t>16 раз в год</t>
  </si>
  <si>
    <t>Ремонт кровли</t>
  </si>
  <si>
    <t>Ремонт межпанельных швов</t>
  </si>
  <si>
    <t>Выкашивание газонов</t>
  </si>
  <si>
    <t>Ремонт входных козырьков</t>
  </si>
  <si>
    <t>Дератизация подвала</t>
  </si>
  <si>
    <t>Дезинсекция подвала</t>
  </si>
  <si>
    <t>Техническое диагностирование ВДГО</t>
  </si>
  <si>
    <t>Страхование лифта</t>
  </si>
  <si>
    <t>Влажное подметание и мытье пола кабины лифта</t>
  </si>
  <si>
    <t>Протирка стен и дверей кабины лифта</t>
  </si>
  <si>
    <t>очистка моп мкд</t>
  </si>
  <si>
    <t>Отчет об исполнении управляющей организацией ООО "ГУК "Привокзальная" договора управления за период 2019 г. по дому № 4  ул. Шкатова в г. Липецке</t>
  </si>
  <si>
    <t>31.03.2020 г.</t>
  </si>
  <si>
    <t>31.12.2019 г.</t>
  </si>
  <si>
    <t>Мытьё окон</t>
  </si>
  <si>
    <t>объекты внешн благ</t>
  </si>
  <si>
    <t>01.01.2019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</si>
</sst>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4" fontId="46" fillId="0" borderId="0" xfId="0" applyNumberFormat="1" applyFont="1" applyFill="1" applyAlignment="1">
      <alignment horizontal="center" vertical="center" wrapText="1"/>
    </xf>
    <xf numFmtId="3" fontId="44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top" wrapText="1"/>
    </xf>
    <xf numFmtId="1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49" fontId="44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64;&#1082;&#1072;&#1090;&#1086;&#1074;&#1072;,%20&#1076;.%204%20&#1079;&#1072;%2001.06.18-31.12.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2">
          <cell r="FF42">
            <v>0.035</v>
          </cell>
        </row>
        <row r="43">
          <cell r="FF43">
            <v>0.127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3024.26</v>
          </cell>
        </row>
        <row r="24">
          <cell r="D24">
            <v>-37597.26414918981</v>
          </cell>
        </row>
        <row r="25">
          <cell r="D25">
            <v>183997.01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2">
        <row r="4">
          <cell r="F4">
            <v>8903.11</v>
          </cell>
        </row>
        <row r="5">
          <cell r="E5">
            <v>0.018</v>
          </cell>
        </row>
        <row r="6">
          <cell r="E6">
            <v>0.009</v>
          </cell>
        </row>
        <row r="7">
          <cell r="E7">
            <v>0.065</v>
          </cell>
        </row>
        <row r="8">
          <cell r="E8">
            <v>0.072</v>
          </cell>
        </row>
        <row r="9">
          <cell r="E9">
            <v>0.144</v>
          </cell>
        </row>
        <row r="10">
          <cell r="E10">
            <v>0.06</v>
          </cell>
        </row>
        <row r="11">
          <cell r="E11">
            <v>0.064</v>
          </cell>
        </row>
        <row r="12">
          <cell r="E12">
            <v>0.24</v>
          </cell>
        </row>
        <row r="13">
          <cell r="E13">
            <v>0.085</v>
          </cell>
        </row>
        <row r="14">
          <cell r="E14">
            <v>0.013</v>
          </cell>
        </row>
        <row r="15">
          <cell r="E15">
            <v>0.091</v>
          </cell>
        </row>
        <row r="16">
          <cell r="E16">
            <v>0.316</v>
          </cell>
        </row>
        <row r="17">
          <cell r="E17">
            <v>0.07</v>
          </cell>
        </row>
        <row r="18">
          <cell r="E18">
            <v>0.192</v>
          </cell>
        </row>
        <row r="19">
          <cell r="E19">
            <v>0.513</v>
          </cell>
        </row>
        <row r="20">
          <cell r="E20">
            <v>0.019</v>
          </cell>
        </row>
        <row r="21">
          <cell r="E21">
            <v>0.039</v>
          </cell>
        </row>
        <row r="22">
          <cell r="E22">
            <v>0.065</v>
          </cell>
        </row>
        <row r="23">
          <cell r="E23">
            <v>0.012</v>
          </cell>
        </row>
        <row r="25">
          <cell r="E25">
            <v>0.008</v>
          </cell>
        </row>
        <row r="26">
          <cell r="E26">
            <v>0.159</v>
          </cell>
        </row>
        <row r="27">
          <cell r="E27">
            <v>0.253</v>
          </cell>
        </row>
        <row r="28">
          <cell r="E28">
            <v>0.046</v>
          </cell>
        </row>
        <row r="29">
          <cell r="E29">
            <v>0.148</v>
          </cell>
        </row>
        <row r="30">
          <cell r="E30">
            <v>0.022</v>
          </cell>
        </row>
        <row r="31">
          <cell r="E31">
            <v>0.096</v>
          </cell>
        </row>
        <row r="32">
          <cell r="E32">
            <v>0.049</v>
          </cell>
        </row>
        <row r="33">
          <cell r="E33">
            <v>0.031</v>
          </cell>
        </row>
        <row r="34">
          <cell r="E34">
            <v>0.025</v>
          </cell>
        </row>
        <row r="35">
          <cell r="E35">
            <v>0.355</v>
          </cell>
        </row>
        <row r="36">
          <cell r="E36">
            <v>1.757</v>
          </cell>
        </row>
        <row r="37">
          <cell r="E37">
            <v>0.006</v>
          </cell>
        </row>
        <row r="38">
          <cell r="E38">
            <v>0.092</v>
          </cell>
        </row>
        <row r="39">
          <cell r="E39">
            <v>0.03</v>
          </cell>
        </row>
        <row r="40">
          <cell r="E40">
            <v>0.007</v>
          </cell>
        </row>
        <row r="41">
          <cell r="E41">
            <v>0.277</v>
          </cell>
        </row>
        <row r="42">
          <cell r="E42">
            <v>0.074</v>
          </cell>
        </row>
        <row r="43">
          <cell r="E43">
            <v>0.205</v>
          </cell>
        </row>
        <row r="44">
          <cell r="E44">
            <v>0.275</v>
          </cell>
        </row>
        <row r="45">
          <cell r="E45">
            <v>0.37</v>
          </cell>
        </row>
        <row r="47">
          <cell r="E47">
            <v>0.058</v>
          </cell>
        </row>
        <row r="48">
          <cell r="E48">
            <v>0.954</v>
          </cell>
        </row>
        <row r="49">
          <cell r="E49">
            <v>0.044</v>
          </cell>
        </row>
        <row r="51">
          <cell r="E51">
            <v>0.221</v>
          </cell>
        </row>
        <row r="52">
          <cell r="E52">
            <v>0.726</v>
          </cell>
        </row>
        <row r="53">
          <cell r="E53">
            <v>2.556</v>
          </cell>
        </row>
        <row r="54">
          <cell r="E54">
            <v>0.25</v>
          </cell>
        </row>
        <row r="55">
          <cell r="E55">
            <v>0.048</v>
          </cell>
        </row>
        <row r="56">
          <cell r="E56">
            <v>0.036</v>
          </cell>
        </row>
        <row r="57">
          <cell r="E57">
            <v>0.047</v>
          </cell>
        </row>
        <row r="59">
          <cell r="E59">
            <v>0.88</v>
          </cell>
        </row>
        <row r="60">
          <cell r="E60">
            <v>0.678</v>
          </cell>
        </row>
        <row r="66">
          <cell r="E66">
            <v>0.163</v>
          </cell>
        </row>
        <row r="67">
          <cell r="E67">
            <v>0.141</v>
          </cell>
        </row>
        <row r="69">
          <cell r="E69">
            <v>0.016</v>
          </cell>
        </row>
        <row r="97">
          <cell r="C97">
            <v>882796.7751600001</v>
          </cell>
        </row>
        <row r="98">
          <cell r="C98">
            <v>543695.1214800003</v>
          </cell>
        </row>
        <row r="99">
          <cell r="C99">
            <v>305341.06056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4"/>
  <sheetViews>
    <sheetView tabSelected="1" view="pageBreakPreview" zoomScale="60" zoomScalePageLayoutView="0" workbookViewId="0" topLeftCell="A1">
      <selection activeCell="D20" sqref="D20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62.7109375" style="16" customWidth="1"/>
    <col min="5" max="5" width="18.7109375" style="2" hidden="1" customWidth="1"/>
    <col min="6" max="6" width="13.8515625" style="16" hidden="1" customWidth="1"/>
    <col min="7" max="7" width="18.7109375" style="2" hidden="1" customWidth="1"/>
    <col min="8" max="8" width="23.8515625" style="16" hidden="1" customWidth="1"/>
    <col min="9" max="14" width="9.140625" style="16" hidden="1" customWidth="1"/>
    <col min="15" max="22" width="9.140625" style="16" customWidth="1"/>
    <col min="23" max="16384" width="9.140625" style="3" customWidth="1"/>
  </cols>
  <sheetData>
    <row r="1" spans="5:7" ht="15.75">
      <c r="E1" s="2" t="s">
        <v>190</v>
      </c>
      <c r="G1" s="2" t="s">
        <v>190</v>
      </c>
    </row>
    <row r="2" spans="1:22" s="6" customFormat="1" ht="33.75" customHeight="1">
      <c r="A2" s="29" t="s">
        <v>285</v>
      </c>
      <c r="B2" s="29"/>
      <c r="C2" s="29"/>
      <c r="D2" s="29"/>
      <c r="E2" s="2">
        <v>8903.1</v>
      </c>
      <c r="F2" s="5"/>
      <c r="G2" s="2">
        <v>8903.1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5.75">
      <c r="G3" s="2" t="s">
        <v>212</v>
      </c>
    </row>
    <row r="4" spans="1:4" ht="15.75">
      <c r="A4" s="7" t="s">
        <v>20</v>
      </c>
      <c r="B4" s="1" t="s">
        <v>21</v>
      </c>
      <c r="C4" s="1" t="s">
        <v>22</v>
      </c>
      <c r="D4" s="1" t="s">
        <v>23</v>
      </c>
    </row>
    <row r="5" spans="1:4" ht="15.75">
      <c r="A5" s="7" t="s">
        <v>26</v>
      </c>
      <c r="B5" s="1" t="s">
        <v>24</v>
      </c>
      <c r="C5" s="1" t="s">
        <v>25</v>
      </c>
      <c r="D5" s="1" t="s">
        <v>286</v>
      </c>
    </row>
    <row r="6" spans="1:4" ht="15.75">
      <c r="A6" s="7" t="s">
        <v>27</v>
      </c>
      <c r="B6" s="1" t="s">
        <v>28</v>
      </c>
      <c r="C6" s="1" t="s">
        <v>25</v>
      </c>
      <c r="D6" s="1" t="s">
        <v>290</v>
      </c>
    </row>
    <row r="7" spans="1:4" ht="15.75">
      <c r="A7" s="7" t="s">
        <v>14</v>
      </c>
      <c r="B7" s="1" t="s">
        <v>29</v>
      </c>
      <c r="C7" s="1" t="s">
        <v>25</v>
      </c>
      <c r="D7" s="1" t="s">
        <v>287</v>
      </c>
    </row>
    <row r="8" spans="1:4" ht="42.75" customHeight="1">
      <c r="A8" s="28" t="s">
        <v>59</v>
      </c>
      <c r="B8" s="28"/>
      <c r="C8" s="28"/>
      <c r="D8" s="28"/>
    </row>
    <row r="9" spans="1:4" ht="15.75">
      <c r="A9" s="7" t="s">
        <v>15</v>
      </c>
      <c r="B9" s="1" t="s">
        <v>30</v>
      </c>
      <c r="C9" s="1" t="s">
        <v>31</v>
      </c>
      <c r="D9" s="8">
        <f>'[2]по форме'!$D$23</f>
        <v>3024.26</v>
      </c>
    </row>
    <row r="10" spans="1:4" ht="31.5">
      <c r="A10" s="7" t="s">
        <v>16</v>
      </c>
      <c r="B10" s="1" t="s">
        <v>32</v>
      </c>
      <c r="C10" s="1" t="s">
        <v>31</v>
      </c>
      <c r="D10" s="8">
        <f>'[2]по форме'!$D$24</f>
        <v>-37597.26414918981</v>
      </c>
    </row>
    <row r="11" spans="1:4" ht="15.75">
      <c r="A11" s="7" t="s">
        <v>33</v>
      </c>
      <c r="B11" s="1" t="s">
        <v>34</v>
      </c>
      <c r="C11" s="1" t="s">
        <v>31</v>
      </c>
      <c r="D11" s="8">
        <f>'[2]по форме'!$D$25</f>
        <v>183997.01</v>
      </c>
    </row>
    <row r="12" spans="1:4" ht="31.5">
      <c r="A12" s="7" t="s">
        <v>35</v>
      </c>
      <c r="B12" s="1" t="s">
        <v>36</v>
      </c>
      <c r="C12" s="1" t="s">
        <v>31</v>
      </c>
      <c r="D12" s="8">
        <f>D13+D14+D15</f>
        <v>1731832.9572000005</v>
      </c>
    </row>
    <row r="13" spans="1:4" ht="15.75">
      <c r="A13" s="7" t="s">
        <v>51</v>
      </c>
      <c r="B13" s="20" t="s">
        <v>37</v>
      </c>
      <c r="C13" s="1" t="s">
        <v>31</v>
      </c>
      <c r="D13" s="8">
        <f>'[3]Шкатова, 4 с 01.06.18'!$C$98</f>
        <v>543695.1214800003</v>
      </c>
    </row>
    <row r="14" spans="1:4" ht="15.75">
      <c r="A14" s="7" t="s">
        <v>52</v>
      </c>
      <c r="B14" s="20" t="s">
        <v>38</v>
      </c>
      <c r="C14" s="1" t="s">
        <v>31</v>
      </c>
      <c r="D14" s="8">
        <f>'[3]Шкатова, 4 с 01.06.18'!$C$97</f>
        <v>882796.7751600001</v>
      </c>
    </row>
    <row r="15" spans="1:4" ht="15.75">
      <c r="A15" s="7" t="s">
        <v>208</v>
      </c>
      <c r="B15" s="21" t="s">
        <v>209</v>
      </c>
      <c r="C15" s="1" t="s">
        <v>31</v>
      </c>
      <c r="D15" s="8">
        <f>'[3]Шкатова, 4 с 01.06.18'!$C$99</f>
        <v>305341.06056</v>
      </c>
    </row>
    <row r="16" spans="1:5" ht="15.75">
      <c r="A16" s="20" t="s">
        <v>39</v>
      </c>
      <c r="B16" s="20" t="s">
        <v>40</v>
      </c>
      <c r="C16" s="20" t="s">
        <v>31</v>
      </c>
      <c r="D16" s="22">
        <f>D17</f>
        <v>1557981.0372000006</v>
      </c>
      <c r="E16" s="2">
        <v>1707977.09</v>
      </c>
    </row>
    <row r="17" spans="1:4" ht="31.5">
      <c r="A17" s="20" t="s">
        <v>17</v>
      </c>
      <c r="B17" s="20" t="s">
        <v>53</v>
      </c>
      <c r="C17" s="20" t="s">
        <v>31</v>
      </c>
      <c r="D17" s="22">
        <f>D12-D25+D286+D302</f>
        <v>1557981.0372000006</v>
      </c>
    </row>
    <row r="18" spans="1:4" ht="31.5">
      <c r="A18" s="20" t="s">
        <v>41</v>
      </c>
      <c r="B18" s="20" t="s">
        <v>54</v>
      </c>
      <c r="C18" s="20" t="s">
        <v>31</v>
      </c>
      <c r="D18" s="22">
        <v>0</v>
      </c>
    </row>
    <row r="19" spans="1:4" ht="15.75">
      <c r="A19" s="20" t="s">
        <v>18</v>
      </c>
      <c r="B19" s="20" t="s">
        <v>42</v>
      </c>
      <c r="C19" s="20" t="s">
        <v>31</v>
      </c>
      <c r="D19" s="22">
        <v>0</v>
      </c>
    </row>
    <row r="20" spans="1:4" ht="15.75">
      <c r="A20" s="20" t="s">
        <v>19</v>
      </c>
      <c r="B20" s="20" t="s">
        <v>43</v>
      </c>
      <c r="C20" s="20" t="s">
        <v>31</v>
      </c>
      <c r="D20" s="22">
        <v>0</v>
      </c>
    </row>
    <row r="21" spans="1:4" ht="15.75">
      <c r="A21" s="20" t="s">
        <v>44</v>
      </c>
      <c r="B21" s="20" t="s">
        <v>45</v>
      </c>
      <c r="C21" s="20" t="s">
        <v>31</v>
      </c>
      <c r="D21" s="22">
        <v>0</v>
      </c>
    </row>
    <row r="22" spans="1:4" ht="15.75">
      <c r="A22" s="20" t="s">
        <v>46</v>
      </c>
      <c r="B22" s="20" t="s">
        <v>47</v>
      </c>
      <c r="C22" s="20" t="s">
        <v>31</v>
      </c>
      <c r="D22" s="22">
        <f>D16+D10+D9</f>
        <v>1523408.0330508107</v>
      </c>
    </row>
    <row r="23" spans="1:4" ht="15.75">
      <c r="A23" s="20" t="s">
        <v>48</v>
      </c>
      <c r="B23" s="20" t="s">
        <v>55</v>
      </c>
      <c r="C23" s="20" t="s">
        <v>31</v>
      </c>
      <c r="D23" s="22">
        <v>3925.3</v>
      </c>
    </row>
    <row r="24" spans="1:4" ht="15.75">
      <c r="A24" s="20" t="s">
        <v>49</v>
      </c>
      <c r="B24" s="20" t="s">
        <v>56</v>
      </c>
      <c r="C24" s="20" t="s">
        <v>31</v>
      </c>
      <c r="D24" s="22">
        <f>D22-D281</f>
        <v>-37336.533189189155</v>
      </c>
    </row>
    <row r="25" spans="1:4" ht="15.75">
      <c r="A25" s="20" t="s">
        <v>50</v>
      </c>
      <c r="B25" s="20" t="s">
        <v>57</v>
      </c>
      <c r="C25" s="20" t="s">
        <v>31</v>
      </c>
      <c r="D25" s="22">
        <v>210551.92</v>
      </c>
    </row>
    <row r="26" spans="1:4" ht="35.25" customHeight="1">
      <c r="A26" s="28" t="s">
        <v>58</v>
      </c>
      <c r="B26" s="28"/>
      <c r="C26" s="28"/>
      <c r="D26" s="28"/>
    </row>
    <row r="27" spans="1:22" s="6" customFormat="1" ht="31.5">
      <c r="A27" s="17" t="s">
        <v>69</v>
      </c>
      <c r="B27" s="4" t="s">
        <v>60</v>
      </c>
      <c r="C27" s="4" t="s">
        <v>25</v>
      </c>
      <c r="D27" s="4" t="s">
        <v>0</v>
      </c>
      <c r="E27" s="2"/>
      <c r="F27" s="5"/>
      <c r="G27" s="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65</v>
      </c>
      <c r="B28" s="1" t="s">
        <v>61</v>
      </c>
      <c r="C28" s="1" t="s">
        <v>31</v>
      </c>
      <c r="D28" s="8">
        <f>E28</f>
        <v>94551.03</v>
      </c>
      <c r="E28" s="2">
        <v>94551.03</v>
      </c>
      <c r="F28" s="16">
        <f>'[3]Шкатова, 4 с 01.06.18'!$E$59*12*'[3]Шкатова, 4 с 01.06.18'!$F$4</f>
        <v>94016.84160000001</v>
      </c>
    </row>
    <row r="29" spans="1:4" ht="31.5">
      <c r="A29" s="7" t="s">
        <v>66</v>
      </c>
      <c r="B29" s="1" t="s">
        <v>62</v>
      </c>
      <c r="C29" s="1" t="s">
        <v>25</v>
      </c>
      <c r="D29" s="1" t="s">
        <v>205</v>
      </c>
    </row>
    <row r="30" spans="1:4" ht="15.75">
      <c r="A30" s="7" t="s">
        <v>67</v>
      </c>
      <c r="B30" s="1" t="s">
        <v>63</v>
      </c>
      <c r="C30" s="1" t="s">
        <v>25</v>
      </c>
      <c r="D30" s="1" t="s">
        <v>1</v>
      </c>
    </row>
    <row r="31" spans="1:4" ht="15.75">
      <c r="A31" s="7" t="s">
        <v>68</v>
      </c>
      <c r="B31" s="1" t="s">
        <v>22</v>
      </c>
      <c r="C31" s="1" t="s">
        <v>25</v>
      </c>
      <c r="D31" s="1" t="s">
        <v>2</v>
      </c>
    </row>
    <row r="32" spans="1:4" ht="15.75">
      <c r="A32" s="7" t="s">
        <v>70</v>
      </c>
      <c r="B32" s="1" t="s">
        <v>64</v>
      </c>
      <c r="C32" s="1" t="s">
        <v>31</v>
      </c>
      <c r="D32" s="18">
        <f>E28/E2</f>
        <v>10.620012130606193</v>
      </c>
    </row>
    <row r="33" spans="1:22" s="6" customFormat="1" ht="31.5">
      <c r="A33" s="17" t="s">
        <v>71</v>
      </c>
      <c r="B33" s="4" t="s">
        <v>60</v>
      </c>
      <c r="C33" s="4" t="s">
        <v>25</v>
      </c>
      <c r="D33" s="4" t="s">
        <v>3</v>
      </c>
      <c r="E33" s="2" t="s">
        <v>191</v>
      </c>
      <c r="F33" s="5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72</v>
      </c>
      <c r="B34" s="1" t="s">
        <v>61</v>
      </c>
      <c r="C34" s="1" t="s">
        <v>31</v>
      </c>
      <c r="D34" s="8">
        <f>E35+E39+E43+E47+E54</f>
        <v>208225.69999999995</v>
      </c>
      <c r="F34" s="16">
        <f>F35+F39+F43+F47+F54</f>
        <v>208225.93668</v>
      </c>
    </row>
    <row r="35" spans="1:6" ht="31.5">
      <c r="A35" s="7" t="s">
        <v>73</v>
      </c>
      <c r="B35" s="1" t="s">
        <v>62</v>
      </c>
      <c r="C35" s="1" t="s">
        <v>25</v>
      </c>
      <c r="D35" s="1" t="s">
        <v>215</v>
      </c>
      <c r="E35" s="2">
        <v>187712.96</v>
      </c>
      <c r="F35" s="16">
        <f>'[3]Шкатова, 4 с 01.06.18'!$E$36*12*'[3]Шкатова, 4 с 01.06.18'!$F$4</f>
        <v>187713.17124</v>
      </c>
    </row>
    <row r="36" spans="1:4" ht="15.75">
      <c r="A36" s="7" t="s">
        <v>74</v>
      </c>
      <c r="B36" s="1" t="s">
        <v>63</v>
      </c>
      <c r="C36" s="1" t="s">
        <v>25</v>
      </c>
      <c r="D36" s="1" t="s">
        <v>8</v>
      </c>
    </row>
    <row r="37" spans="1:4" ht="15.75">
      <c r="A37" s="7" t="s">
        <v>75</v>
      </c>
      <c r="B37" s="1" t="s">
        <v>22</v>
      </c>
      <c r="C37" s="1" t="s">
        <v>25</v>
      </c>
      <c r="D37" s="1" t="s">
        <v>2</v>
      </c>
    </row>
    <row r="38" spans="1:4" ht="15.75">
      <c r="A38" s="7" t="s">
        <v>76</v>
      </c>
      <c r="B38" s="1" t="s">
        <v>64</v>
      </c>
      <c r="C38" s="1" t="s">
        <v>31</v>
      </c>
      <c r="D38" s="8">
        <f>E35/E2</f>
        <v>21.08399995507183</v>
      </c>
    </row>
    <row r="39" spans="1:6" ht="31.5">
      <c r="A39" s="7" t="s">
        <v>73</v>
      </c>
      <c r="B39" s="1" t="s">
        <v>62</v>
      </c>
      <c r="C39" s="1" t="s">
        <v>25</v>
      </c>
      <c r="D39" s="1" t="s">
        <v>214</v>
      </c>
      <c r="E39" s="2">
        <v>17414.46</v>
      </c>
      <c r="F39" s="16">
        <f>'[3]Шкатова, 4 с 01.06.18'!$E$66*12*'[3]Шкатова, 4 с 01.06.18'!$F$4</f>
        <v>17414.48316</v>
      </c>
    </row>
    <row r="40" spans="1:4" ht="15.75">
      <c r="A40" s="7" t="s">
        <v>74</v>
      </c>
      <c r="B40" s="1" t="s">
        <v>63</v>
      </c>
      <c r="C40" s="1" t="s">
        <v>25</v>
      </c>
      <c r="D40" s="1" t="s">
        <v>216</v>
      </c>
    </row>
    <row r="41" spans="1:4" ht="15.75">
      <c r="A41" s="7" t="s">
        <v>75</v>
      </c>
      <c r="B41" s="1" t="s">
        <v>22</v>
      </c>
      <c r="C41" s="1" t="s">
        <v>25</v>
      </c>
      <c r="D41" s="1" t="s">
        <v>2</v>
      </c>
    </row>
    <row r="42" spans="1:4" ht="15.75">
      <c r="A42" s="7" t="s">
        <v>76</v>
      </c>
      <c r="B42" s="1" t="s">
        <v>64</v>
      </c>
      <c r="C42" s="1" t="s">
        <v>31</v>
      </c>
      <c r="D42" s="8">
        <f>E39/E2</f>
        <v>1.95599959564646</v>
      </c>
    </row>
    <row r="43" spans="1:6" ht="31.5">
      <c r="A43" s="7"/>
      <c r="B43" s="1" t="s">
        <v>62</v>
      </c>
      <c r="C43" s="1" t="s">
        <v>25</v>
      </c>
      <c r="D43" s="1" t="s">
        <v>202</v>
      </c>
      <c r="E43" s="2">
        <v>1709.4</v>
      </c>
      <c r="F43" s="16">
        <f>'[3]Шкатова, 4 с 01.06.18'!$E$69*12*'[3]Шкатова, 4 с 01.06.18'!$F$4</f>
        <v>1709.39712</v>
      </c>
    </row>
    <row r="44" spans="1:4" ht="15.75">
      <c r="A44" s="7"/>
      <c r="B44" s="1" t="s">
        <v>63</v>
      </c>
      <c r="C44" s="1" t="s">
        <v>25</v>
      </c>
      <c r="D44" s="1" t="s">
        <v>77</v>
      </c>
    </row>
    <row r="45" spans="1:4" ht="15.75">
      <c r="A45" s="7"/>
      <c r="B45" s="1" t="s">
        <v>22</v>
      </c>
      <c r="C45" s="1" t="s">
        <v>25</v>
      </c>
      <c r="D45" s="1" t="s">
        <v>2</v>
      </c>
    </row>
    <row r="46" spans="1:4" ht="15.75">
      <c r="A46" s="7"/>
      <c r="B46" s="1" t="s">
        <v>64</v>
      </c>
      <c r="C46" s="1" t="s">
        <v>31</v>
      </c>
      <c r="D46" s="18">
        <f>E43/E2</f>
        <v>0.19200053913805304</v>
      </c>
    </row>
    <row r="47" spans="1:6" ht="31.5">
      <c r="A47" s="7"/>
      <c r="B47" s="1" t="s">
        <v>62</v>
      </c>
      <c r="C47" s="1" t="s">
        <v>25</v>
      </c>
      <c r="D47" s="1" t="s">
        <v>217</v>
      </c>
      <c r="E47" s="2">
        <v>641.02</v>
      </c>
      <c r="F47" s="16">
        <f>'[3]Шкатова, 4 с 01.06.18'!$E$37*12*'[3]Шкатова, 4 с 01.06.18'!$F$4</f>
        <v>641.0239200000001</v>
      </c>
    </row>
    <row r="48" spans="1:4" ht="15.75">
      <c r="A48" s="7"/>
      <c r="B48" s="1" t="s">
        <v>63</v>
      </c>
      <c r="C48" s="1" t="s">
        <v>25</v>
      </c>
      <c r="D48" s="1" t="s">
        <v>9</v>
      </c>
    </row>
    <row r="49" spans="1:4" ht="15.75">
      <c r="A49" s="7"/>
      <c r="B49" s="1" t="s">
        <v>22</v>
      </c>
      <c r="C49" s="1" t="s">
        <v>25</v>
      </c>
      <c r="D49" s="1" t="s">
        <v>2</v>
      </c>
    </row>
    <row r="50" spans="1:4" ht="15.75">
      <c r="A50" s="7"/>
      <c r="B50" s="1" t="s">
        <v>64</v>
      </c>
      <c r="C50" s="1" t="s">
        <v>31</v>
      </c>
      <c r="D50" s="18">
        <f>E47/E2</f>
        <v>0.0719996405746313</v>
      </c>
    </row>
    <row r="51" spans="1:4" ht="15.75">
      <c r="A51" s="7"/>
      <c r="B51" s="1"/>
      <c r="C51" s="1"/>
      <c r="D51" s="18" t="s">
        <v>288</v>
      </c>
    </row>
    <row r="52" spans="1:4" ht="15.75">
      <c r="A52" s="7"/>
      <c r="B52" s="1"/>
      <c r="C52" s="1"/>
      <c r="D52" s="18" t="s">
        <v>77</v>
      </c>
    </row>
    <row r="53" spans="1:4" ht="15.75">
      <c r="A53" s="7"/>
      <c r="B53" s="1"/>
      <c r="C53" s="1"/>
      <c r="D53" s="18" t="s">
        <v>2</v>
      </c>
    </row>
    <row r="54" spans="1:6" ht="15.75">
      <c r="A54" s="7"/>
      <c r="B54" s="1"/>
      <c r="C54" s="1"/>
      <c r="D54" s="18">
        <f>E54/E2</f>
        <v>0.0839999550718289</v>
      </c>
      <c r="E54" s="2">
        <v>747.86</v>
      </c>
      <c r="F54" s="16">
        <f>'[3]Шкатова, 4 с 01.06.18'!$E$40*12*'[3]Шкатова, 4 с 01.06.18'!$F$4</f>
        <v>747.8612400000001</v>
      </c>
    </row>
    <row r="55" spans="1:4" ht="15.75">
      <c r="A55" s="7"/>
      <c r="B55" s="4" t="s">
        <v>60</v>
      </c>
      <c r="C55" s="1"/>
      <c r="D55" s="4" t="s">
        <v>220</v>
      </c>
    </row>
    <row r="56" spans="1:4" ht="15.75">
      <c r="A56" s="7"/>
      <c r="B56" s="1" t="s">
        <v>61</v>
      </c>
      <c r="C56" s="1"/>
      <c r="D56" s="8">
        <f>E57</f>
        <v>72435.62</v>
      </c>
    </row>
    <row r="57" spans="1:6" ht="31.5">
      <c r="A57" s="7"/>
      <c r="B57" s="1" t="s">
        <v>62</v>
      </c>
      <c r="C57" s="1"/>
      <c r="D57" s="1" t="s">
        <v>221</v>
      </c>
      <c r="E57" s="2">
        <v>72435.62</v>
      </c>
      <c r="F57" s="16">
        <f>'[3]Шкатова, 4 с 01.06.18'!$E$60*12*'[3]Шкатова, 4 с 01.06.18'!$F$4</f>
        <v>72435.70296000001</v>
      </c>
    </row>
    <row r="58" spans="1:4" ht="15.75">
      <c r="A58" s="7"/>
      <c r="B58" s="1" t="s">
        <v>63</v>
      </c>
      <c r="C58" s="1"/>
      <c r="D58" s="1" t="s">
        <v>222</v>
      </c>
    </row>
    <row r="59" spans="1:4" ht="15.75">
      <c r="A59" s="7"/>
      <c r="B59" s="1" t="s">
        <v>22</v>
      </c>
      <c r="C59" s="1"/>
      <c r="D59" s="1" t="s">
        <v>2</v>
      </c>
    </row>
    <row r="60" spans="1:4" ht="15.75">
      <c r="A60" s="7"/>
      <c r="B60" s="1" t="s">
        <v>64</v>
      </c>
      <c r="C60" s="1"/>
      <c r="D60" s="18">
        <f>E57/E2</f>
        <v>8.135999820287315</v>
      </c>
    </row>
    <row r="61" spans="1:4" ht="31.5">
      <c r="A61" s="7"/>
      <c r="B61" s="4" t="s">
        <v>60</v>
      </c>
      <c r="C61" s="4" t="s">
        <v>25</v>
      </c>
      <c r="D61" s="4" t="s">
        <v>223</v>
      </c>
    </row>
    <row r="62" spans="1:4" ht="15.75">
      <c r="A62" s="7"/>
      <c r="B62" s="1" t="s">
        <v>61</v>
      </c>
      <c r="C62" s="1" t="s">
        <v>31</v>
      </c>
      <c r="D62" s="8">
        <f>E63</f>
        <v>305340.72</v>
      </c>
    </row>
    <row r="63" spans="1:5" ht="31.5">
      <c r="A63" s="7"/>
      <c r="B63" s="1" t="s">
        <v>62</v>
      </c>
      <c r="C63" s="1" t="s">
        <v>25</v>
      </c>
      <c r="D63" s="1" t="s">
        <v>224</v>
      </c>
      <c r="E63" s="2">
        <v>305340.72</v>
      </c>
    </row>
    <row r="64" spans="1:4" ht="15.75">
      <c r="A64" s="7"/>
      <c r="B64" s="1" t="s">
        <v>63</v>
      </c>
      <c r="C64" s="1" t="s">
        <v>25</v>
      </c>
      <c r="D64" s="1" t="s">
        <v>222</v>
      </c>
    </row>
    <row r="65" spans="1:4" ht="15.75">
      <c r="A65" s="7"/>
      <c r="B65" s="1" t="s">
        <v>22</v>
      </c>
      <c r="C65" s="1" t="s">
        <v>25</v>
      </c>
      <c r="D65" s="1" t="s">
        <v>2</v>
      </c>
    </row>
    <row r="66" spans="1:4" ht="15.75">
      <c r="A66" s="7"/>
      <c r="B66" s="1" t="s">
        <v>64</v>
      </c>
      <c r="C66" s="1" t="s">
        <v>31</v>
      </c>
      <c r="D66" s="18">
        <f>E63/E2</f>
        <v>34.29600026956902</v>
      </c>
    </row>
    <row r="67" spans="1:4" ht="31.5">
      <c r="A67" s="7"/>
      <c r="B67" s="4" t="s">
        <v>60</v>
      </c>
      <c r="C67" s="4" t="s">
        <v>25</v>
      </c>
      <c r="D67" s="4" t="s">
        <v>200</v>
      </c>
    </row>
    <row r="68" spans="1:4" ht="15.75">
      <c r="A68" s="7"/>
      <c r="B68" s="1" t="s">
        <v>61</v>
      </c>
      <c r="C68" s="1" t="s">
        <v>31</v>
      </c>
      <c r="D68" s="8">
        <f>E69+E73+E77+E81+E85</f>
        <v>233328.89135999998</v>
      </c>
    </row>
    <row r="69" spans="1:8" ht="86.25" customHeight="1">
      <c r="A69" s="7"/>
      <c r="B69" s="1" t="s">
        <v>62</v>
      </c>
      <c r="C69" s="1" t="s">
        <v>25</v>
      </c>
      <c r="D69" s="1" t="s">
        <v>219</v>
      </c>
      <c r="E69" s="2">
        <v>201922.56</v>
      </c>
      <c r="F69" s="16">
        <v>4</v>
      </c>
      <c r="G69" s="2">
        <f>'[3]Шкатова, 4 с 01.06.18'!$E$53*12*'[3]Шкатова, 4 с 01.06.18'!$F$4</f>
        <v>273076.18992000003</v>
      </c>
      <c r="H69" s="2"/>
    </row>
    <row r="70" spans="1:8" ht="15.75">
      <c r="A70" s="7"/>
      <c r="B70" s="1" t="s">
        <v>63</v>
      </c>
      <c r="C70" s="1" t="s">
        <v>25</v>
      </c>
      <c r="D70" s="1" t="s">
        <v>1</v>
      </c>
      <c r="H70" s="2"/>
    </row>
    <row r="71" spans="1:8" ht="15.75">
      <c r="A71" s="7"/>
      <c r="B71" s="1" t="s">
        <v>22</v>
      </c>
      <c r="C71" s="1" t="s">
        <v>25</v>
      </c>
      <c r="D71" s="1" t="s">
        <v>213</v>
      </c>
      <c r="H71" s="2"/>
    </row>
    <row r="72" spans="1:8" ht="15.75">
      <c r="A72" s="7"/>
      <c r="B72" s="1" t="s">
        <v>64</v>
      </c>
      <c r="C72" s="1" t="s">
        <v>31</v>
      </c>
      <c r="D72" s="8">
        <f>E69/F69</f>
        <v>50480.64</v>
      </c>
      <c r="H72" s="2"/>
    </row>
    <row r="73" spans="1:8" ht="31.5">
      <c r="A73" s="7"/>
      <c r="B73" s="1" t="s">
        <v>62</v>
      </c>
      <c r="C73" s="1" t="s">
        <v>25</v>
      </c>
      <c r="D73" s="1" t="s">
        <v>218</v>
      </c>
      <c r="E73" s="2">
        <v>13244</v>
      </c>
      <c r="F73" s="16">
        <v>4</v>
      </c>
      <c r="G73" s="2">
        <f>'[3]Шкатова, 4 с 01.06.18'!$E$54*12*'[3]Шкатова, 4 с 01.06.18'!$F$4</f>
        <v>26709.33</v>
      </c>
      <c r="H73" s="2"/>
    </row>
    <row r="74" spans="1:8" ht="15.75">
      <c r="A74" s="7"/>
      <c r="B74" s="1" t="s">
        <v>63</v>
      </c>
      <c r="C74" s="1" t="s">
        <v>25</v>
      </c>
      <c r="D74" s="1" t="s">
        <v>77</v>
      </c>
      <c r="H74" s="2"/>
    </row>
    <row r="75" spans="1:8" ht="15.75">
      <c r="A75" s="7"/>
      <c r="B75" s="1" t="s">
        <v>22</v>
      </c>
      <c r="C75" s="1" t="s">
        <v>25</v>
      </c>
      <c r="D75" s="1" t="s">
        <v>213</v>
      </c>
      <c r="H75" s="2"/>
    </row>
    <row r="76" spans="1:8" ht="15.75">
      <c r="A76" s="7"/>
      <c r="B76" s="1" t="s">
        <v>64</v>
      </c>
      <c r="C76" s="1" t="s">
        <v>31</v>
      </c>
      <c r="D76" s="18">
        <f>E73/F73</f>
        <v>3311</v>
      </c>
      <c r="H76" s="2"/>
    </row>
    <row r="77" spans="1:8" ht="31.5">
      <c r="A77" s="7"/>
      <c r="B77" s="1" t="s">
        <v>62</v>
      </c>
      <c r="C77" s="1" t="s">
        <v>25</v>
      </c>
      <c r="D77" s="18" t="s">
        <v>281</v>
      </c>
      <c r="E77" s="2">
        <f>G77</f>
        <v>5128.191360000001</v>
      </c>
      <c r="F77" s="16">
        <v>4</v>
      </c>
      <c r="G77" s="2">
        <f>'[3]Шкатова, 4 с 01.06.18'!$E$55*12*'[3]Шкатова, 4 с 01.06.18'!$F$4</f>
        <v>5128.191360000001</v>
      </c>
      <c r="H77" s="2"/>
    </row>
    <row r="78" spans="1:4" ht="15.75">
      <c r="A78" s="7"/>
      <c r="B78" s="1" t="s">
        <v>63</v>
      </c>
      <c r="C78" s="1" t="s">
        <v>25</v>
      </c>
      <c r="D78" s="1" t="s">
        <v>77</v>
      </c>
    </row>
    <row r="79" spans="1:4" ht="15.75">
      <c r="A79" s="7"/>
      <c r="B79" s="1" t="s">
        <v>22</v>
      </c>
      <c r="C79" s="1" t="s">
        <v>25</v>
      </c>
      <c r="D79" s="1" t="s">
        <v>213</v>
      </c>
    </row>
    <row r="80" spans="1:4" ht="15.75">
      <c r="A80" s="7"/>
      <c r="B80" s="1" t="s">
        <v>64</v>
      </c>
      <c r="C80" s="1" t="s">
        <v>31</v>
      </c>
      <c r="D80" s="18">
        <f>E77/F77</f>
        <v>1282.0478400000002</v>
      </c>
    </row>
    <row r="81" spans="1:7" ht="31.5">
      <c r="A81" s="7"/>
      <c r="B81" s="1" t="s">
        <v>62</v>
      </c>
      <c r="C81" s="1" t="s">
        <v>25</v>
      </c>
      <c r="D81" s="1" t="s">
        <v>282</v>
      </c>
      <c r="E81" s="2">
        <v>9829.02</v>
      </c>
      <c r="G81" s="2">
        <f>'[3]Шкатова, 4 с 01.06.18'!$E$38*12*'[3]Шкатова, 4 с 01.06.18'!$F$4</f>
        <v>9829.033440000001</v>
      </c>
    </row>
    <row r="82" spans="1:4" ht="15.75">
      <c r="A82" s="7"/>
      <c r="B82" s="1" t="s">
        <v>63</v>
      </c>
      <c r="C82" s="1" t="s">
        <v>25</v>
      </c>
      <c r="D82" s="1" t="s">
        <v>263</v>
      </c>
    </row>
    <row r="83" spans="1:4" ht="15.75">
      <c r="A83" s="7"/>
      <c r="B83" s="1" t="s">
        <v>22</v>
      </c>
      <c r="C83" s="1" t="s">
        <v>25</v>
      </c>
      <c r="D83" s="1" t="s">
        <v>2</v>
      </c>
    </row>
    <row r="84" spans="1:4" ht="15.75">
      <c r="A84" s="7"/>
      <c r="B84" s="1" t="s">
        <v>64</v>
      </c>
      <c r="C84" s="1" t="s">
        <v>31</v>
      </c>
      <c r="D84" s="18">
        <f>E81/E2</f>
        <v>1.1039997304309734</v>
      </c>
    </row>
    <row r="85" spans="1:7" ht="31.5">
      <c r="A85" s="7"/>
      <c r="B85" s="1" t="s">
        <v>62</v>
      </c>
      <c r="C85" s="1" t="s">
        <v>25</v>
      </c>
      <c r="D85" s="1" t="s">
        <v>283</v>
      </c>
      <c r="E85" s="2">
        <v>3205.12</v>
      </c>
      <c r="G85" s="2">
        <f>'[3]Шкатова, 4 с 01.06.18'!$E$39*12*'[3]Шкатова, 4 с 01.06.18'!$F$4</f>
        <v>3205.1196</v>
      </c>
    </row>
    <row r="86" spans="1:4" ht="15.75">
      <c r="A86" s="7"/>
      <c r="B86" s="1" t="s">
        <v>63</v>
      </c>
      <c r="C86" s="1" t="s">
        <v>25</v>
      </c>
      <c r="D86" s="1" t="s">
        <v>4</v>
      </c>
    </row>
    <row r="87" spans="1:4" ht="15.75">
      <c r="A87" s="7"/>
      <c r="B87" s="1" t="s">
        <v>22</v>
      </c>
      <c r="C87" s="1" t="s">
        <v>25</v>
      </c>
      <c r="D87" s="1" t="s">
        <v>2</v>
      </c>
    </row>
    <row r="88" spans="1:4" ht="15.75">
      <c r="A88" s="7"/>
      <c r="B88" s="1" t="s">
        <v>64</v>
      </c>
      <c r="C88" s="1" t="s">
        <v>31</v>
      </c>
      <c r="D88" s="18">
        <f>E85/E2</f>
        <v>0.3600004492817108</v>
      </c>
    </row>
    <row r="89" spans="1:22" s="6" customFormat="1" ht="31.5">
      <c r="A89" s="17" t="s">
        <v>78</v>
      </c>
      <c r="B89" s="4" t="s">
        <v>60</v>
      </c>
      <c r="C89" s="4" t="s">
        <v>25</v>
      </c>
      <c r="D89" s="4" t="s">
        <v>12</v>
      </c>
      <c r="E89" s="2"/>
      <c r="F89" s="9"/>
      <c r="G89" s="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4" ht="15.75">
      <c r="A90" s="7" t="s">
        <v>79</v>
      </c>
      <c r="B90" s="1" t="s">
        <v>61</v>
      </c>
      <c r="C90" s="1" t="s">
        <v>31</v>
      </c>
      <c r="D90" s="8">
        <f>E91+E95</f>
        <v>101174.94204000001</v>
      </c>
    </row>
    <row r="91" spans="1:8" ht="31.5">
      <c r="A91" s="7" t="s">
        <v>80</v>
      </c>
      <c r="B91" s="1" t="s">
        <v>62</v>
      </c>
      <c r="C91" s="1" t="s">
        <v>25</v>
      </c>
      <c r="D91" s="1" t="s">
        <v>204</v>
      </c>
      <c r="E91" s="2">
        <f>G91</f>
        <v>23611.047720000002</v>
      </c>
      <c r="G91" s="2">
        <f>'[3]Шкатова, 4 с 01.06.18'!$E$51*12*'[3]Шкатова, 4 с 01.06.18'!$F$4</f>
        <v>23611.047720000002</v>
      </c>
      <c r="H91" s="2">
        <v>18871.27</v>
      </c>
    </row>
    <row r="92" spans="1:4" ht="15.75">
      <c r="A92" s="7" t="s">
        <v>81</v>
      </c>
      <c r="B92" s="1" t="s">
        <v>63</v>
      </c>
      <c r="C92" s="1" t="s">
        <v>25</v>
      </c>
      <c r="D92" s="1" t="s">
        <v>77</v>
      </c>
    </row>
    <row r="93" spans="1:4" ht="15.75">
      <c r="A93" s="7" t="s">
        <v>82</v>
      </c>
      <c r="B93" s="1" t="s">
        <v>22</v>
      </c>
      <c r="C93" s="1" t="s">
        <v>25</v>
      </c>
      <c r="D93" s="1" t="s">
        <v>2</v>
      </c>
    </row>
    <row r="94" spans="1:4" ht="15.75">
      <c r="A94" s="7" t="s">
        <v>83</v>
      </c>
      <c r="B94" s="1" t="s">
        <v>64</v>
      </c>
      <c r="C94" s="1" t="s">
        <v>31</v>
      </c>
      <c r="D94" s="18">
        <f>E91/E2</f>
        <v>2.6520029787377433</v>
      </c>
    </row>
    <row r="95" spans="1:8" ht="31.5">
      <c r="A95" s="7"/>
      <c r="B95" s="1" t="s">
        <v>62</v>
      </c>
      <c r="C95" s="1" t="s">
        <v>25</v>
      </c>
      <c r="D95" s="18" t="s">
        <v>280</v>
      </c>
      <c r="E95" s="2">
        <f>G95</f>
        <v>77563.89432</v>
      </c>
      <c r="G95" s="16">
        <f>'[3]Шкатова, 4 с 01.06.18'!$E$52*12*'[3]Шкатова, 4 с 01.06.18'!$F$4</f>
        <v>77563.89432</v>
      </c>
      <c r="H95" s="2">
        <v>0</v>
      </c>
    </row>
    <row r="96" spans="1:4" ht="15.75">
      <c r="A96" s="7"/>
      <c r="B96" s="1" t="s">
        <v>63</v>
      </c>
      <c r="C96" s="1" t="s">
        <v>25</v>
      </c>
      <c r="D96" s="1" t="s">
        <v>77</v>
      </c>
    </row>
    <row r="97" spans="1:4" ht="15.75">
      <c r="A97" s="7"/>
      <c r="B97" s="1" t="s">
        <v>22</v>
      </c>
      <c r="C97" s="1" t="s">
        <v>25</v>
      </c>
      <c r="D97" s="1" t="s">
        <v>2</v>
      </c>
    </row>
    <row r="98" spans="1:4" ht="15.75">
      <c r="A98" s="7"/>
      <c r="B98" s="1" t="s">
        <v>64</v>
      </c>
      <c r="C98" s="1" t="s">
        <v>31</v>
      </c>
      <c r="D98" s="18">
        <f>E95/E2</f>
        <v>8.712009785355663</v>
      </c>
    </row>
    <row r="99" spans="1:22" s="6" customFormat="1" ht="31.5">
      <c r="A99" s="17" t="s">
        <v>84</v>
      </c>
      <c r="B99" s="4" t="s">
        <v>60</v>
      </c>
      <c r="C99" s="4" t="s">
        <v>25</v>
      </c>
      <c r="D99" s="4" t="s">
        <v>13</v>
      </c>
      <c r="E99" s="2">
        <f>8107.16+2553.91</f>
        <v>10661.07</v>
      </c>
      <c r="F99" s="13" t="s">
        <v>228</v>
      </c>
      <c r="G99" s="2">
        <f>'[3]Шкатова, 4 с 01.06.18'!$E$11*12*'[3]Шкатова, 4 с 01.06.18'!$F$4</f>
        <v>6837.58848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6" ht="15.75">
      <c r="A100" s="7" t="s">
        <v>85</v>
      </c>
      <c r="B100" s="1" t="s">
        <v>61</v>
      </c>
      <c r="C100" s="1" t="s">
        <v>31</v>
      </c>
      <c r="D100" s="1">
        <f>E99</f>
        <v>10661.07</v>
      </c>
      <c r="F100" s="16">
        <v>158</v>
      </c>
    </row>
    <row r="101" spans="1:4" ht="31.5">
      <c r="A101" s="7" t="s">
        <v>86</v>
      </c>
      <c r="B101" s="1" t="s">
        <v>62</v>
      </c>
      <c r="C101" s="1" t="s">
        <v>25</v>
      </c>
      <c r="D101" s="1" t="s">
        <v>203</v>
      </c>
    </row>
    <row r="102" spans="1:4" ht="15.75">
      <c r="A102" s="7" t="s">
        <v>87</v>
      </c>
      <c r="B102" s="1" t="s">
        <v>63</v>
      </c>
      <c r="C102" s="1" t="s">
        <v>25</v>
      </c>
      <c r="D102" s="1" t="s">
        <v>9</v>
      </c>
    </row>
    <row r="103" spans="1:4" ht="15.75">
      <c r="A103" s="7" t="s">
        <v>88</v>
      </c>
      <c r="B103" s="1" t="s">
        <v>22</v>
      </c>
      <c r="C103" s="1" t="s">
        <v>25</v>
      </c>
      <c r="D103" s="1" t="s">
        <v>213</v>
      </c>
    </row>
    <row r="104" spans="1:4" ht="15.75">
      <c r="A104" s="7" t="s">
        <v>89</v>
      </c>
      <c r="B104" s="1" t="s">
        <v>64</v>
      </c>
      <c r="C104" s="1" t="s">
        <v>31</v>
      </c>
      <c r="D104" s="18">
        <f>E99/F100</f>
        <v>67.47512658227848</v>
      </c>
    </row>
    <row r="105" spans="1:22" s="6" customFormat="1" ht="47.25">
      <c r="A105" s="17" t="s">
        <v>90</v>
      </c>
      <c r="B105" s="4" t="s">
        <v>60</v>
      </c>
      <c r="C105" s="4" t="s">
        <v>25</v>
      </c>
      <c r="D105" s="4" t="s">
        <v>5</v>
      </c>
      <c r="E105" s="2"/>
      <c r="F105" s="1"/>
      <c r="G105" s="2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6" ht="15.75">
      <c r="A106" s="7" t="s">
        <v>91</v>
      </c>
      <c r="B106" s="1" t="s">
        <v>61</v>
      </c>
      <c r="C106" s="1" t="s">
        <v>31</v>
      </c>
      <c r="D106" s="8">
        <f>E107+E111</f>
        <v>364.39</v>
      </c>
      <c r="F106" s="1"/>
    </row>
    <row r="107" spans="1:7" ht="31.5">
      <c r="A107" s="7" t="s">
        <v>92</v>
      </c>
      <c r="B107" s="1" t="s">
        <v>62</v>
      </c>
      <c r="C107" s="1" t="s">
        <v>25</v>
      </c>
      <c r="D107" s="1" t="s">
        <v>279</v>
      </c>
      <c r="E107" s="2">
        <v>0</v>
      </c>
      <c r="F107" s="27"/>
      <c r="G107" s="2">
        <f>'[3]Шкатова, 4 с 01.06.18'!$E$57*12*'[3]Шкатова, 4 с 01.06.18'!$F$4</f>
        <v>5021.354040000001</v>
      </c>
    </row>
    <row r="108" spans="1:6" ht="15.75">
      <c r="A108" s="7" t="s">
        <v>93</v>
      </c>
      <c r="B108" s="1" t="s">
        <v>63</v>
      </c>
      <c r="C108" s="1" t="s">
        <v>25</v>
      </c>
      <c r="D108" s="1" t="s">
        <v>247</v>
      </c>
      <c r="F108" s="27"/>
    </row>
    <row r="109" spans="1:4" ht="15.75">
      <c r="A109" s="7" t="s">
        <v>94</v>
      </c>
      <c r="B109" s="1" t="s">
        <v>22</v>
      </c>
      <c r="C109" s="1" t="s">
        <v>25</v>
      </c>
      <c r="D109" s="1" t="s">
        <v>2</v>
      </c>
    </row>
    <row r="110" spans="1:6" ht="15.75">
      <c r="A110" s="7" t="s">
        <v>95</v>
      </c>
      <c r="B110" s="1" t="s">
        <v>64</v>
      </c>
      <c r="C110" s="1" t="s">
        <v>31</v>
      </c>
      <c r="D110" s="18">
        <f>E107/E2</f>
        <v>0</v>
      </c>
      <c r="F110" s="1"/>
    </row>
    <row r="111" spans="1:7" ht="31.5">
      <c r="A111" s="7" t="s">
        <v>96</v>
      </c>
      <c r="B111" s="1" t="s">
        <v>62</v>
      </c>
      <c r="C111" s="1" t="s">
        <v>25</v>
      </c>
      <c r="D111" s="1" t="s">
        <v>278</v>
      </c>
      <c r="E111" s="2">
        <v>364.39</v>
      </c>
      <c r="F111" s="1">
        <v>674.8</v>
      </c>
      <c r="G111" s="2">
        <f>'[3]Шкатова, 4 с 01.06.18'!$E$56*12*'[3]Шкатова, 4 с 01.06.18'!$F$4</f>
        <v>3846.1435199999996</v>
      </c>
    </row>
    <row r="112" spans="1:4" ht="15.75">
      <c r="A112" s="7" t="s">
        <v>97</v>
      </c>
      <c r="B112" s="1" t="s">
        <v>63</v>
      </c>
      <c r="C112" s="1" t="s">
        <v>25</v>
      </c>
      <c r="D112" s="1" t="s">
        <v>9</v>
      </c>
    </row>
    <row r="113" spans="1:4" ht="15.75">
      <c r="A113" s="7" t="s">
        <v>98</v>
      </c>
      <c r="B113" s="1" t="s">
        <v>22</v>
      </c>
      <c r="C113" s="1" t="s">
        <v>25</v>
      </c>
      <c r="D113" s="1" t="s">
        <v>2</v>
      </c>
    </row>
    <row r="114" spans="1:4" ht="15.75">
      <c r="A114" s="7" t="s">
        <v>99</v>
      </c>
      <c r="B114" s="1" t="s">
        <v>64</v>
      </c>
      <c r="C114" s="1" t="s">
        <v>31</v>
      </c>
      <c r="D114" s="18">
        <f>E111/F111</f>
        <v>0.5399970361588619</v>
      </c>
    </row>
    <row r="115" spans="1:22" s="6" customFormat="1" ht="63">
      <c r="A115" s="17" t="s">
        <v>100</v>
      </c>
      <c r="B115" s="4" t="s">
        <v>60</v>
      </c>
      <c r="C115" s="4" t="s">
        <v>25</v>
      </c>
      <c r="D115" s="4" t="s">
        <v>7</v>
      </c>
      <c r="E115" s="2"/>
      <c r="F115" s="16"/>
      <c r="G115" s="2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8" ht="15.75">
      <c r="A116" s="7" t="s">
        <v>101</v>
      </c>
      <c r="B116" s="1" t="s">
        <v>61</v>
      </c>
      <c r="C116" s="1" t="s">
        <v>31</v>
      </c>
      <c r="D116" s="8">
        <f>E117+E121+E125+E129+E133+E137+E141+E145+E149+E153+E157+E161+E165</f>
        <v>163143.2826</v>
      </c>
      <c r="F116" s="2">
        <f>F117+F121+F125+F129+F133+F137+F141+F145+F149+F153+F157+F161+F165</f>
        <v>125752.10999999999</v>
      </c>
      <c r="G116" s="2">
        <f>G117+G121+G125+G129+G133+G137+G141+G145+G149+G153+G157+G161+G165</f>
        <v>147114.98964</v>
      </c>
      <c r="H116" s="2"/>
    </row>
    <row r="117" spans="1:7" ht="31.5">
      <c r="A117" s="7" t="s">
        <v>102</v>
      </c>
      <c r="B117" s="1" t="s">
        <v>62</v>
      </c>
      <c r="C117" s="1" t="s">
        <v>25</v>
      </c>
      <c r="D117" s="1" t="s">
        <v>257</v>
      </c>
      <c r="E117" s="2">
        <f>G117</f>
        <v>854.69856</v>
      </c>
      <c r="F117" s="2">
        <v>512.82</v>
      </c>
      <c r="G117" s="2">
        <f>'[3]Шкатова, 4 с 01.06.18'!$E$25*12*'[3]Шкатова, 4 с 01.06.18'!$F$4</f>
        <v>854.69856</v>
      </c>
    </row>
    <row r="118" spans="1:6" ht="15.75">
      <c r="A118" s="7" t="s">
        <v>103</v>
      </c>
      <c r="B118" s="1" t="s">
        <v>63</v>
      </c>
      <c r="C118" s="1" t="s">
        <v>25</v>
      </c>
      <c r="D118" s="1" t="s">
        <v>207</v>
      </c>
      <c r="F118" s="2"/>
    </row>
    <row r="119" spans="1:6" ht="15.75">
      <c r="A119" s="7" t="s">
        <v>104</v>
      </c>
      <c r="B119" s="1" t="s">
        <v>22</v>
      </c>
      <c r="C119" s="1" t="s">
        <v>25</v>
      </c>
      <c r="D119" s="1" t="s">
        <v>2</v>
      </c>
      <c r="F119" s="2"/>
    </row>
    <row r="120" spans="1:6" ht="15.75">
      <c r="A120" s="7" t="s">
        <v>105</v>
      </c>
      <c r="B120" s="1" t="s">
        <v>64</v>
      </c>
      <c r="C120" s="1" t="s">
        <v>31</v>
      </c>
      <c r="D120" s="18">
        <f>E117/E2</f>
        <v>0.0960001078276106</v>
      </c>
      <c r="F120" s="2"/>
    </row>
    <row r="121" spans="1:7" ht="31.5">
      <c r="A121" s="7" t="s">
        <v>106</v>
      </c>
      <c r="B121" s="1" t="s">
        <v>62</v>
      </c>
      <c r="C121" s="1" t="s">
        <v>25</v>
      </c>
      <c r="D121" s="1" t="s">
        <v>258</v>
      </c>
      <c r="E121" s="2">
        <f>G121</f>
        <v>16987.13388</v>
      </c>
      <c r="F121" s="2">
        <v>7077.96</v>
      </c>
      <c r="G121" s="2">
        <f>'[3]Шкатова, 4 с 01.06.18'!$E$26*12*'[3]Шкатова, 4 с 01.06.18'!$F$4</f>
        <v>16987.13388</v>
      </c>
    </row>
    <row r="122" spans="1:6" ht="15.75">
      <c r="A122" s="7" t="s">
        <v>107</v>
      </c>
      <c r="B122" s="1" t="s">
        <v>63</v>
      </c>
      <c r="C122" s="1" t="s">
        <v>25</v>
      </c>
      <c r="D122" s="1" t="s">
        <v>259</v>
      </c>
      <c r="F122" s="2"/>
    </row>
    <row r="123" spans="1:6" ht="15.75">
      <c r="A123" s="7" t="s">
        <v>108</v>
      </c>
      <c r="B123" s="1" t="s">
        <v>22</v>
      </c>
      <c r="C123" s="1" t="s">
        <v>25</v>
      </c>
      <c r="D123" s="1" t="s">
        <v>2</v>
      </c>
      <c r="F123" s="2"/>
    </row>
    <row r="124" spans="1:6" ht="15.75">
      <c r="A124" s="7" t="s">
        <v>109</v>
      </c>
      <c r="B124" s="1" t="s">
        <v>64</v>
      </c>
      <c r="C124" s="1" t="s">
        <v>31</v>
      </c>
      <c r="D124" s="18">
        <f>E121/E2</f>
        <v>1.9080021430737608</v>
      </c>
      <c r="F124" s="2"/>
    </row>
    <row r="125" spans="1:7" ht="31.5">
      <c r="A125" s="7"/>
      <c r="B125" s="1" t="s">
        <v>62</v>
      </c>
      <c r="C125" s="1" t="s">
        <v>25</v>
      </c>
      <c r="D125" s="18" t="s">
        <v>260</v>
      </c>
      <c r="E125" s="2">
        <f>G125</f>
        <v>27029.84196</v>
      </c>
      <c r="F125" s="2">
        <v>15204.27</v>
      </c>
      <c r="G125" s="2">
        <f>'[3]Шкатова, 4 с 01.06.18'!$E$27*12*'[3]Шкатова, 4 с 01.06.18'!$F$4</f>
        <v>27029.84196</v>
      </c>
    </row>
    <row r="126" spans="1:6" ht="15.75">
      <c r="A126" s="7"/>
      <c r="B126" s="1" t="s">
        <v>63</v>
      </c>
      <c r="C126" s="1" t="s">
        <v>25</v>
      </c>
      <c r="D126" s="18" t="s">
        <v>261</v>
      </c>
      <c r="F126" s="2"/>
    </row>
    <row r="127" spans="1:6" ht="15.75">
      <c r="A127" s="7"/>
      <c r="B127" s="1" t="s">
        <v>22</v>
      </c>
      <c r="C127" s="1" t="s">
        <v>25</v>
      </c>
      <c r="D127" s="1" t="s">
        <v>2</v>
      </c>
      <c r="F127" s="2"/>
    </row>
    <row r="128" spans="1:6" ht="15.75">
      <c r="A128" s="7"/>
      <c r="B128" s="1" t="s">
        <v>64</v>
      </c>
      <c r="C128" s="1" t="s">
        <v>31</v>
      </c>
      <c r="D128" s="18">
        <f>E125/E2</f>
        <v>3.0360034100481856</v>
      </c>
      <c r="F128" s="2"/>
    </row>
    <row r="129" spans="1:7" ht="31.5">
      <c r="A129" s="7" t="s">
        <v>110</v>
      </c>
      <c r="B129" s="1" t="s">
        <v>62</v>
      </c>
      <c r="C129" s="1" t="s">
        <v>25</v>
      </c>
      <c r="D129" s="1" t="s">
        <v>262</v>
      </c>
      <c r="E129" s="2">
        <f>G129</f>
        <v>15811.923359999999</v>
      </c>
      <c r="F129" s="2">
        <v>15811.91</v>
      </c>
      <c r="G129" s="2">
        <f>'[3]Шкатова, 4 с 01.06.18'!$E$29*12*'[3]Шкатова, 4 с 01.06.18'!$F$4</f>
        <v>15811.923359999999</v>
      </c>
    </row>
    <row r="130" spans="1:6" ht="15.75">
      <c r="A130" s="7" t="s">
        <v>111</v>
      </c>
      <c r="B130" s="1" t="s">
        <v>63</v>
      </c>
      <c r="C130" s="1" t="s">
        <v>25</v>
      </c>
      <c r="D130" s="1" t="s">
        <v>263</v>
      </c>
      <c r="F130" s="2"/>
    </row>
    <row r="131" spans="1:6" ht="15.75">
      <c r="A131" s="7" t="s">
        <v>112</v>
      </c>
      <c r="B131" s="1" t="s">
        <v>22</v>
      </c>
      <c r="C131" s="1" t="s">
        <v>25</v>
      </c>
      <c r="D131" s="1" t="s">
        <v>2</v>
      </c>
      <c r="F131" s="2"/>
    </row>
    <row r="132" spans="1:6" ht="15.75">
      <c r="A132" s="7" t="s">
        <v>113</v>
      </c>
      <c r="B132" s="1" t="s">
        <v>64</v>
      </c>
      <c r="C132" s="1" t="s">
        <v>31</v>
      </c>
      <c r="D132" s="18">
        <f>E129/E2</f>
        <v>1.7760019948107961</v>
      </c>
      <c r="F132" s="2"/>
    </row>
    <row r="133" spans="1:7" ht="31.5">
      <c r="A133" s="7"/>
      <c r="B133" s="1" t="s">
        <v>62</v>
      </c>
      <c r="C133" s="1" t="s">
        <v>25</v>
      </c>
      <c r="D133" s="18" t="s">
        <v>264</v>
      </c>
      <c r="E133" s="2">
        <v>3008.54</v>
      </c>
      <c r="F133" s="2"/>
      <c r="G133" s="2">
        <f>'[3]Шкатова, 4 с 01.06.18'!$E$30*12*'[3]Шкатова, 4 с 01.06.18'!$F$4</f>
        <v>2350.42104</v>
      </c>
    </row>
    <row r="134" spans="1:6" ht="15.75">
      <c r="A134" s="7"/>
      <c r="B134" s="1" t="s">
        <v>63</v>
      </c>
      <c r="C134" s="1" t="s">
        <v>25</v>
      </c>
      <c r="D134" s="1" t="s">
        <v>265</v>
      </c>
      <c r="F134" s="2"/>
    </row>
    <row r="135" spans="1:6" ht="15.75">
      <c r="A135" s="7"/>
      <c r="B135" s="1" t="s">
        <v>22</v>
      </c>
      <c r="C135" s="1" t="s">
        <v>25</v>
      </c>
      <c r="D135" s="18" t="s">
        <v>2</v>
      </c>
      <c r="F135" s="2"/>
    </row>
    <row r="136" spans="1:6" ht="15.75">
      <c r="A136" s="7"/>
      <c r="B136" s="1" t="s">
        <v>64</v>
      </c>
      <c r="C136" s="1" t="s">
        <v>31</v>
      </c>
      <c r="D136" s="18">
        <f>E133/E2</f>
        <v>0.33792049960126247</v>
      </c>
      <c r="F136" s="2"/>
    </row>
    <row r="137" spans="1:7" ht="31.5">
      <c r="A137" s="7"/>
      <c r="B137" s="1" t="s">
        <v>62</v>
      </c>
      <c r="C137" s="1" t="s">
        <v>25</v>
      </c>
      <c r="D137" s="18" t="s">
        <v>266</v>
      </c>
      <c r="E137" s="2">
        <f>G137</f>
        <v>10256.382720000001</v>
      </c>
      <c r="F137" s="2">
        <v>5336.65</v>
      </c>
      <c r="G137" s="2">
        <f>'[3]Шкатова, 4 с 01.06.18'!$E$31*12*'[3]Шкатова, 4 с 01.06.18'!$F$4</f>
        <v>10256.382720000001</v>
      </c>
    </row>
    <row r="138" spans="1:6" ht="15.75">
      <c r="A138" s="7"/>
      <c r="B138" s="1" t="s">
        <v>63</v>
      </c>
      <c r="C138" s="1" t="s">
        <v>25</v>
      </c>
      <c r="D138" s="1" t="s">
        <v>267</v>
      </c>
      <c r="F138" s="2"/>
    </row>
    <row r="139" spans="1:6" ht="15.75">
      <c r="A139" s="7"/>
      <c r="B139" s="1" t="s">
        <v>22</v>
      </c>
      <c r="C139" s="1" t="s">
        <v>25</v>
      </c>
      <c r="D139" s="18" t="s">
        <v>2</v>
      </c>
      <c r="F139" s="2"/>
    </row>
    <row r="140" spans="1:6" ht="15.75">
      <c r="A140" s="7"/>
      <c r="B140" s="1" t="s">
        <v>64</v>
      </c>
      <c r="C140" s="1" t="s">
        <v>31</v>
      </c>
      <c r="D140" s="18">
        <f>E137/E2</f>
        <v>1.1520012939313273</v>
      </c>
      <c r="F140" s="2"/>
    </row>
    <row r="141" spans="1:7" ht="31.5">
      <c r="A141" s="7"/>
      <c r="B141" s="1" t="s">
        <v>62</v>
      </c>
      <c r="C141" s="1" t="s">
        <v>25</v>
      </c>
      <c r="D141" s="18" t="s">
        <v>270</v>
      </c>
      <c r="E141" s="2">
        <v>48462.54</v>
      </c>
      <c r="F141" s="2">
        <v>48462.54</v>
      </c>
      <c r="G141" s="2">
        <f>'[3]Шкатова, 4 с 01.06.18'!$E$35*12*'[3]Шкатова, 4 с 01.06.18'!$F$4</f>
        <v>37927.2486</v>
      </c>
    </row>
    <row r="142" spans="1:6" ht="15.75">
      <c r="A142" s="7"/>
      <c r="B142" s="1" t="s">
        <v>63</v>
      </c>
      <c r="C142" s="1" t="s">
        <v>25</v>
      </c>
      <c r="D142" s="18" t="s">
        <v>271</v>
      </c>
      <c r="F142" s="2"/>
    </row>
    <row r="143" spans="1:6" ht="15.75">
      <c r="A143" s="7"/>
      <c r="B143" s="1" t="s">
        <v>22</v>
      </c>
      <c r="C143" s="1" t="s">
        <v>25</v>
      </c>
      <c r="D143" s="1" t="s">
        <v>2</v>
      </c>
      <c r="F143" s="2"/>
    </row>
    <row r="144" spans="1:6" ht="15.75">
      <c r="A144" s="7"/>
      <c r="B144" s="1" t="s">
        <v>64</v>
      </c>
      <c r="C144" s="1" t="s">
        <v>31</v>
      </c>
      <c r="D144" s="18">
        <f>E141/E2</f>
        <v>5.443333221012906</v>
      </c>
      <c r="F144" s="2"/>
    </row>
    <row r="145" spans="1:7" ht="31.5">
      <c r="A145" s="7" t="s">
        <v>114</v>
      </c>
      <c r="B145" s="1" t="s">
        <v>62</v>
      </c>
      <c r="C145" s="1" t="s">
        <v>25</v>
      </c>
      <c r="D145" s="1" t="s">
        <v>225</v>
      </c>
      <c r="E145" s="2">
        <v>9218.28</v>
      </c>
      <c r="F145" s="2">
        <v>9218.28</v>
      </c>
      <c r="G145" s="2">
        <f>'[3]Шкатова, 4 с 01.06.18'!$E$32*12*'[3]Шкатова, 4 с 01.06.18'!$F$4</f>
        <v>5235.028680000001</v>
      </c>
    </row>
    <row r="146" spans="1:6" ht="15.75">
      <c r="A146" s="7" t="s">
        <v>115</v>
      </c>
      <c r="B146" s="1" t="s">
        <v>63</v>
      </c>
      <c r="C146" s="1" t="s">
        <v>25</v>
      </c>
      <c r="D146" s="1" t="s">
        <v>226</v>
      </c>
      <c r="F146" s="2"/>
    </row>
    <row r="147" spans="1:6" ht="15.75">
      <c r="A147" s="7" t="s">
        <v>116</v>
      </c>
      <c r="B147" s="1" t="s">
        <v>22</v>
      </c>
      <c r="C147" s="1" t="s">
        <v>25</v>
      </c>
      <c r="D147" s="1" t="s">
        <v>2</v>
      </c>
      <c r="F147" s="2"/>
    </row>
    <row r="148" spans="1:6" ht="15.75">
      <c r="A148" s="7" t="s">
        <v>117</v>
      </c>
      <c r="B148" s="1" t="s">
        <v>64</v>
      </c>
      <c r="C148" s="1" t="s">
        <v>31</v>
      </c>
      <c r="D148" s="18">
        <f>E145/E2</f>
        <v>1.0354011524075883</v>
      </c>
      <c r="F148" s="2"/>
    </row>
    <row r="149" spans="1:7" ht="31.5">
      <c r="A149" s="7"/>
      <c r="B149" s="1" t="s">
        <v>62</v>
      </c>
      <c r="C149" s="1" t="s">
        <v>25</v>
      </c>
      <c r="D149" s="1" t="s">
        <v>268</v>
      </c>
      <c r="E149" s="2">
        <v>4163.6</v>
      </c>
      <c r="F149" s="2">
        <v>4163.6</v>
      </c>
      <c r="G149" s="2">
        <f>'[3]Шкатова, 4 с 01.06.18'!$E$33*12*'[3]Шкатова, 4 с 01.06.18'!$F$4</f>
        <v>3311.95692</v>
      </c>
    </row>
    <row r="150" spans="1:6" ht="15.75">
      <c r="A150" s="7"/>
      <c r="B150" s="1" t="s">
        <v>63</v>
      </c>
      <c r="C150" s="1" t="s">
        <v>25</v>
      </c>
      <c r="D150" s="1" t="s">
        <v>269</v>
      </c>
      <c r="F150" s="2"/>
    </row>
    <row r="151" spans="1:6" ht="15.75">
      <c r="A151" s="7"/>
      <c r="B151" s="1" t="s">
        <v>22</v>
      </c>
      <c r="C151" s="1" t="s">
        <v>25</v>
      </c>
      <c r="D151" s="1" t="s">
        <v>2</v>
      </c>
      <c r="F151" s="2"/>
    </row>
    <row r="152" spans="1:6" ht="15.75">
      <c r="A152" s="7"/>
      <c r="B152" s="1" t="s">
        <v>64</v>
      </c>
      <c r="C152" s="1" t="s">
        <v>31</v>
      </c>
      <c r="D152" s="18">
        <f>E149/E2</f>
        <v>0.4676573328391235</v>
      </c>
      <c r="F152" s="2"/>
    </row>
    <row r="153" spans="1:7" ht="31.5">
      <c r="A153" s="7" t="s">
        <v>118</v>
      </c>
      <c r="B153" s="1" t="s">
        <v>62</v>
      </c>
      <c r="C153" s="1" t="s">
        <v>25</v>
      </c>
      <c r="D153" s="1" t="s">
        <v>206</v>
      </c>
      <c r="E153" s="2">
        <v>2670.93</v>
      </c>
      <c r="F153" s="2">
        <v>2670.93</v>
      </c>
      <c r="G153" s="2">
        <f>'[3]Шкатова, 4 с 01.06.18'!$E$34*12*'[3]Шкатова, 4 с 01.06.18'!$F$4</f>
        <v>2670.9330000000004</v>
      </c>
    </row>
    <row r="154" spans="1:6" ht="15.75">
      <c r="A154" s="7" t="s">
        <v>119</v>
      </c>
      <c r="B154" s="1" t="s">
        <v>63</v>
      </c>
      <c r="C154" s="1" t="s">
        <v>25</v>
      </c>
      <c r="D154" s="1" t="s">
        <v>9</v>
      </c>
      <c r="F154" s="2"/>
    </row>
    <row r="155" spans="1:6" ht="15.75">
      <c r="A155" s="7" t="s">
        <v>120</v>
      </c>
      <c r="B155" s="1" t="s">
        <v>22</v>
      </c>
      <c r="C155" s="1" t="s">
        <v>25</v>
      </c>
      <c r="D155" s="1" t="s">
        <v>2</v>
      </c>
      <c r="F155" s="2"/>
    </row>
    <row r="156" spans="1:6" ht="15.75">
      <c r="A156" s="7" t="s">
        <v>121</v>
      </c>
      <c r="B156" s="1" t="s">
        <v>64</v>
      </c>
      <c r="C156" s="1" t="s">
        <v>31</v>
      </c>
      <c r="D156" s="18">
        <f>E153/E2</f>
        <v>0.3</v>
      </c>
      <c r="F156" s="2"/>
    </row>
    <row r="157" spans="1:7" ht="31.5">
      <c r="A157" s="7" t="s">
        <v>122</v>
      </c>
      <c r="B157" s="1" t="s">
        <v>62</v>
      </c>
      <c r="C157" s="1" t="s">
        <v>25</v>
      </c>
      <c r="D157" s="1" t="s">
        <v>272</v>
      </c>
      <c r="E157" s="2">
        <f>G157</f>
        <v>15064.062119999999</v>
      </c>
      <c r="F157" s="2">
        <v>7677.8</v>
      </c>
      <c r="G157" s="2">
        <f>'[3]Шкатова, 4 с 01.06.18'!$E$67*12*'[3]Шкатова, 4 с 01.06.18'!$F$4</f>
        <v>15064.062119999999</v>
      </c>
    </row>
    <row r="158" spans="1:6" ht="15.75">
      <c r="A158" s="7" t="s">
        <v>123</v>
      </c>
      <c r="B158" s="1" t="s">
        <v>63</v>
      </c>
      <c r="C158" s="1" t="s">
        <v>25</v>
      </c>
      <c r="D158" s="1" t="s">
        <v>273</v>
      </c>
      <c r="F158" s="2"/>
    </row>
    <row r="159" spans="1:6" ht="15.75">
      <c r="A159" s="7" t="s">
        <v>124</v>
      </c>
      <c r="B159" s="1" t="s">
        <v>22</v>
      </c>
      <c r="C159" s="1" t="s">
        <v>25</v>
      </c>
      <c r="D159" s="1" t="s">
        <v>2</v>
      </c>
      <c r="F159" s="2"/>
    </row>
    <row r="160" spans="1:6" ht="15.75">
      <c r="A160" s="7" t="s">
        <v>125</v>
      </c>
      <c r="B160" s="1" t="s">
        <v>64</v>
      </c>
      <c r="C160" s="1" t="s">
        <v>31</v>
      </c>
      <c r="D160" s="18">
        <f>E157/E2</f>
        <v>1.6920019004616367</v>
      </c>
      <c r="F160" s="2"/>
    </row>
    <row r="161" spans="1:7" ht="31.5">
      <c r="A161" s="7" t="s">
        <v>126</v>
      </c>
      <c r="B161" s="1" t="s">
        <v>62</v>
      </c>
      <c r="C161" s="1" t="s">
        <v>25</v>
      </c>
      <c r="D161" s="1" t="s">
        <v>227</v>
      </c>
      <c r="E161" s="2">
        <v>4914.51</v>
      </c>
      <c r="F161" s="2">
        <v>4914.51</v>
      </c>
      <c r="G161" s="2">
        <f>'[3]Шкатова, 4 с 01.06.18'!$E$28*12*'[3]Шкатова, 4 с 01.06.18'!$F$4</f>
        <v>4914.5167200000005</v>
      </c>
    </row>
    <row r="162" spans="1:6" ht="15.75">
      <c r="A162" s="7" t="s">
        <v>127</v>
      </c>
      <c r="B162" s="1" t="s">
        <v>63</v>
      </c>
      <c r="C162" s="1" t="s">
        <v>25</v>
      </c>
      <c r="D162" s="1" t="s">
        <v>9</v>
      </c>
      <c r="F162" s="2"/>
    </row>
    <row r="163" spans="1:6" ht="15.75">
      <c r="A163" s="7" t="s">
        <v>128</v>
      </c>
      <c r="B163" s="1" t="s">
        <v>22</v>
      </c>
      <c r="C163" s="1" t="s">
        <v>25</v>
      </c>
      <c r="D163" s="1" t="s">
        <v>2</v>
      </c>
      <c r="F163" s="2"/>
    </row>
    <row r="164" spans="1:6" ht="15.75">
      <c r="A164" s="7" t="s">
        <v>129</v>
      </c>
      <c r="B164" s="1" t="s">
        <v>64</v>
      </c>
      <c r="C164" s="1" t="s">
        <v>31</v>
      </c>
      <c r="D164" s="18">
        <f>E161/E2</f>
        <v>0.5519998652154867</v>
      </c>
      <c r="F164" s="2"/>
    </row>
    <row r="165" spans="1:7" ht="31.5">
      <c r="A165" s="7" t="s">
        <v>192</v>
      </c>
      <c r="B165" s="1" t="s">
        <v>62</v>
      </c>
      <c r="C165" s="1" t="s">
        <v>25</v>
      </c>
      <c r="D165" s="1" t="s">
        <v>276</v>
      </c>
      <c r="E165" s="2">
        <v>4700.84</v>
      </c>
      <c r="F165" s="2">
        <v>4700.84</v>
      </c>
      <c r="G165" s="2">
        <f>'[3]Шкатова, 4 с 01.06.18'!$E$49*12*'[3]Шкатова, 4 с 01.06.18'!$F$4</f>
        <v>4700.84208</v>
      </c>
    </row>
    <row r="166" spans="1:6" ht="15.75">
      <c r="A166" s="7" t="s">
        <v>193</v>
      </c>
      <c r="B166" s="1" t="s">
        <v>63</v>
      </c>
      <c r="C166" s="1" t="s">
        <v>25</v>
      </c>
      <c r="D166" s="1" t="s">
        <v>247</v>
      </c>
      <c r="F166" s="2"/>
    </row>
    <row r="167" spans="1:4" ht="15.75">
      <c r="A167" s="7" t="s">
        <v>194</v>
      </c>
      <c r="B167" s="1" t="s">
        <v>22</v>
      </c>
      <c r="C167" s="1" t="s">
        <v>25</v>
      </c>
      <c r="D167" s="1" t="s">
        <v>2</v>
      </c>
    </row>
    <row r="168" spans="1:4" ht="15.75">
      <c r="A168" s="7" t="s">
        <v>195</v>
      </c>
      <c r="B168" s="1" t="s">
        <v>64</v>
      </c>
      <c r="C168" s="1" t="s">
        <v>31</v>
      </c>
      <c r="D168" s="18">
        <f>E165/E2</f>
        <v>0.5280003594253687</v>
      </c>
    </row>
    <row r="169" spans="1:4" ht="47.25">
      <c r="A169" s="17" t="s">
        <v>130</v>
      </c>
      <c r="B169" s="4" t="s">
        <v>60</v>
      </c>
      <c r="C169" s="4" t="s">
        <v>25</v>
      </c>
      <c r="D169" s="4" t="s">
        <v>10</v>
      </c>
    </row>
    <row r="170" spans="1:7" ht="15.75">
      <c r="A170" s="7" t="s">
        <v>131</v>
      </c>
      <c r="B170" s="1" t="s">
        <v>61</v>
      </c>
      <c r="C170" s="1" t="s">
        <v>31</v>
      </c>
      <c r="D170" s="8">
        <f>E171+E175+E179+E183+E187+E191+E195+E199+E203+E207+E211+E215+E219+E223+E227+E231+E235+E239</f>
        <v>294373.97024000005</v>
      </c>
      <c r="F170" s="2"/>
      <c r="G170" s="2">
        <f>G171+G175+G179+G183+G187+G191+G195+G199+G203+E207+G211+G215+E219+G223+G227+G231+E235+G239</f>
        <v>294373.97024000005</v>
      </c>
    </row>
    <row r="171" spans="1:8" ht="31.5">
      <c r="A171" s="7" t="s">
        <v>132</v>
      </c>
      <c r="B171" s="1" t="s">
        <v>62</v>
      </c>
      <c r="C171" s="1" t="s">
        <v>25</v>
      </c>
      <c r="D171" s="1" t="s">
        <v>252</v>
      </c>
      <c r="E171" s="2">
        <f>G171</f>
        <v>13568.324400000001</v>
      </c>
      <c r="F171" s="16">
        <v>1</v>
      </c>
      <c r="G171" s="2">
        <f>'[1]гук(2016)'!$FF$43*12*E2</f>
        <v>13568.324400000001</v>
      </c>
      <c r="H171" s="2">
        <f>2148.426</f>
        <v>2148.426</v>
      </c>
    </row>
    <row r="172" spans="1:8" ht="15.75">
      <c r="A172" s="7" t="s">
        <v>133</v>
      </c>
      <c r="B172" s="1" t="s">
        <v>63</v>
      </c>
      <c r="C172" s="1" t="s">
        <v>25</v>
      </c>
      <c r="D172" s="1" t="s">
        <v>4</v>
      </c>
      <c r="H172" s="2"/>
    </row>
    <row r="173" spans="1:8" ht="15.75">
      <c r="A173" s="7" t="s">
        <v>134</v>
      </c>
      <c r="B173" s="1" t="s">
        <v>22</v>
      </c>
      <c r="C173" s="1" t="s">
        <v>25</v>
      </c>
      <c r="D173" s="1" t="s">
        <v>213</v>
      </c>
      <c r="H173" s="2"/>
    </row>
    <row r="174" spans="1:8" ht="15.75">
      <c r="A174" s="7" t="s">
        <v>135</v>
      </c>
      <c r="B174" s="1" t="s">
        <v>64</v>
      </c>
      <c r="C174" s="1" t="s">
        <v>31</v>
      </c>
      <c r="D174" s="18">
        <f>E171/F171</f>
        <v>13568.324400000001</v>
      </c>
      <c r="H174" s="2"/>
    </row>
    <row r="175" spans="1:8" ht="31.5">
      <c r="A175" s="7"/>
      <c r="B175" s="1" t="s">
        <v>62</v>
      </c>
      <c r="C175" s="1" t="s">
        <v>25</v>
      </c>
      <c r="D175" s="1" t="s">
        <v>251</v>
      </c>
      <c r="E175" s="2">
        <f>G175</f>
        <v>3739.3020000000006</v>
      </c>
      <c r="F175" s="14">
        <v>2</v>
      </c>
      <c r="G175" s="2">
        <f>'[1]гук(2016)'!$FF$42*12*E2</f>
        <v>3739.3020000000006</v>
      </c>
      <c r="H175" s="2">
        <v>2181.26</v>
      </c>
    </row>
    <row r="176" spans="1:8" ht="15.75">
      <c r="A176" s="7"/>
      <c r="B176" s="1" t="s">
        <v>63</v>
      </c>
      <c r="C176" s="1" t="s">
        <v>25</v>
      </c>
      <c r="D176" s="1" t="s">
        <v>77</v>
      </c>
      <c r="H176" s="2"/>
    </row>
    <row r="177" spans="1:8" ht="15.75">
      <c r="A177" s="7"/>
      <c r="B177" s="1" t="s">
        <v>22</v>
      </c>
      <c r="C177" s="1" t="s">
        <v>25</v>
      </c>
      <c r="D177" s="1" t="s">
        <v>213</v>
      </c>
      <c r="H177" s="2"/>
    </row>
    <row r="178" spans="1:8" ht="15.75">
      <c r="A178" s="7"/>
      <c r="B178" s="1" t="s">
        <v>64</v>
      </c>
      <c r="C178" s="1" t="s">
        <v>31</v>
      </c>
      <c r="D178" s="18">
        <f>E175/F175</f>
        <v>1869.6510000000003</v>
      </c>
      <c r="H178" s="2"/>
    </row>
    <row r="179" spans="1:8" ht="31.5">
      <c r="A179" s="7"/>
      <c r="B179" s="1" t="s">
        <v>62</v>
      </c>
      <c r="C179" s="1" t="s">
        <v>25</v>
      </c>
      <c r="D179" s="18" t="s">
        <v>235</v>
      </c>
      <c r="E179" s="2">
        <f>G179</f>
        <v>25640.9568</v>
      </c>
      <c r="G179" s="2">
        <f>'[3]Шкатова, 4 с 01.06.18'!$E$12*12*'[3]Шкатова, 4 с 01.06.18'!$F$4</f>
        <v>25640.9568</v>
      </c>
      <c r="H179" s="2">
        <v>0</v>
      </c>
    </row>
    <row r="180" spans="1:8" ht="15.75">
      <c r="A180" s="7"/>
      <c r="B180" s="1" t="s">
        <v>63</v>
      </c>
      <c r="C180" s="1" t="s">
        <v>25</v>
      </c>
      <c r="D180" s="8" t="s">
        <v>77</v>
      </c>
      <c r="H180" s="2"/>
    </row>
    <row r="181" spans="1:8" ht="15.75">
      <c r="A181" s="7"/>
      <c r="B181" s="1" t="s">
        <v>22</v>
      </c>
      <c r="C181" s="1" t="s">
        <v>25</v>
      </c>
      <c r="D181" s="1" t="s">
        <v>2</v>
      </c>
      <c r="H181" s="2"/>
    </row>
    <row r="182" spans="1:8" ht="15.75">
      <c r="A182" s="7"/>
      <c r="B182" s="1" t="s">
        <v>64</v>
      </c>
      <c r="C182" s="1" t="s">
        <v>31</v>
      </c>
      <c r="D182" s="18">
        <f>E179/E2</f>
        <v>2.880003234828318</v>
      </c>
      <c r="H182" s="2"/>
    </row>
    <row r="183" spans="1:8" ht="31.5">
      <c r="A183" s="7"/>
      <c r="B183" s="1" t="s">
        <v>62</v>
      </c>
      <c r="C183" s="1" t="s">
        <v>25</v>
      </c>
      <c r="D183" s="1" t="s">
        <v>253</v>
      </c>
      <c r="E183" s="2">
        <f>G183</f>
        <v>7905.961679999999</v>
      </c>
      <c r="G183" s="2">
        <f>'[3]Шкатова, 4 с 01.06.18'!$E$42*12*'[3]Шкатова, 4 с 01.06.18'!$F$4</f>
        <v>7905.961679999999</v>
      </c>
      <c r="H183" s="2">
        <f>296.36+408.75</f>
        <v>705.11</v>
      </c>
    </row>
    <row r="184" spans="1:8" ht="15.75">
      <c r="A184" s="7"/>
      <c r="B184" s="1" t="s">
        <v>63</v>
      </c>
      <c r="C184" s="1" t="s">
        <v>25</v>
      </c>
      <c r="D184" s="1" t="s">
        <v>77</v>
      </c>
      <c r="H184" s="2"/>
    </row>
    <row r="185" spans="1:8" ht="15.75">
      <c r="A185" s="7"/>
      <c r="B185" s="1" t="s">
        <v>22</v>
      </c>
      <c r="C185" s="1" t="s">
        <v>25</v>
      </c>
      <c r="D185" s="1" t="s">
        <v>2</v>
      </c>
      <c r="H185" s="2"/>
    </row>
    <row r="186" spans="1:8" ht="15.75">
      <c r="A186" s="7"/>
      <c r="B186" s="1" t="s">
        <v>64</v>
      </c>
      <c r="C186" s="1" t="s">
        <v>31</v>
      </c>
      <c r="D186" s="18">
        <f>E183/E2</f>
        <v>0.8880009974053981</v>
      </c>
      <c r="H186" s="2"/>
    </row>
    <row r="187" spans="1:8" ht="31.5">
      <c r="A187" s="7"/>
      <c r="B187" s="1" t="s">
        <v>62</v>
      </c>
      <c r="C187" s="1" t="s">
        <v>25</v>
      </c>
      <c r="D187" s="1" t="s">
        <v>254</v>
      </c>
      <c r="E187" s="2">
        <f>G187</f>
        <v>29593.937640000004</v>
      </c>
      <c r="G187" s="2">
        <f>'[3]Шкатова, 4 с 01.06.18'!$E$41*12*'[3]Шкатова, 4 с 01.06.18'!$F$4</f>
        <v>29593.937640000004</v>
      </c>
      <c r="H187" s="2">
        <f>1630.76+4090.29</f>
        <v>5721.05</v>
      </c>
    </row>
    <row r="188" spans="1:8" ht="15.75">
      <c r="A188" s="7"/>
      <c r="B188" s="1" t="s">
        <v>63</v>
      </c>
      <c r="C188" s="1" t="s">
        <v>25</v>
      </c>
      <c r="D188" s="1" t="s">
        <v>77</v>
      </c>
      <c r="H188" s="2"/>
    </row>
    <row r="189" spans="1:8" ht="15.75">
      <c r="A189" s="7"/>
      <c r="B189" s="1" t="s">
        <v>22</v>
      </c>
      <c r="C189" s="1" t="s">
        <v>25</v>
      </c>
      <c r="D189" s="1" t="s">
        <v>2</v>
      </c>
      <c r="H189" s="2"/>
    </row>
    <row r="190" spans="1:8" ht="15.75">
      <c r="A190" s="7"/>
      <c r="B190" s="1" t="s">
        <v>64</v>
      </c>
      <c r="C190" s="1" t="s">
        <v>31</v>
      </c>
      <c r="D190" s="18">
        <f>E187/E2</f>
        <v>3.3240037335310175</v>
      </c>
      <c r="H190" s="2"/>
    </row>
    <row r="191" spans="1:8" ht="31.5">
      <c r="A191" s="7" t="s">
        <v>136</v>
      </c>
      <c r="B191" s="1" t="s">
        <v>62</v>
      </c>
      <c r="C191" s="1" t="s">
        <v>25</v>
      </c>
      <c r="D191" s="1" t="s">
        <v>256</v>
      </c>
      <c r="E191" s="2">
        <f>G191</f>
        <v>29380.263000000003</v>
      </c>
      <c r="G191" s="2">
        <f>'[3]Шкатова, 4 с 01.06.18'!$E$44*12*'[3]Шкатова, 4 с 01.06.18'!$F$4</f>
        <v>29380.263000000003</v>
      </c>
      <c r="H191" s="2">
        <f>7540.36+11884.7+6084.33</f>
        <v>25509.39</v>
      </c>
    </row>
    <row r="192" spans="1:8" ht="15.75">
      <c r="A192" s="7" t="s">
        <v>137</v>
      </c>
      <c r="B192" s="1" t="s">
        <v>63</v>
      </c>
      <c r="C192" s="1" t="s">
        <v>25</v>
      </c>
      <c r="D192" s="1" t="s">
        <v>77</v>
      </c>
      <c r="H192" s="2"/>
    </row>
    <row r="193" spans="1:8" ht="15.75">
      <c r="A193" s="7" t="s">
        <v>138</v>
      </c>
      <c r="B193" s="1" t="s">
        <v>22</v>
      </c>
      <c r="C193" s="1" t="s">
        <v>25</v>
      </c>
      <c r="D193" s="1" t="s">
        <v>2</v>
      </c>
      <c r="H193" s="2"/>
    </row>
    <row r="194" spans="1:8" ht="15.75">
      <c r="A194" s="7" t="s">
        <v>139</v>
      </c>
      <c r="B194" s="1" t="s">
        <v>64</v>
      </c>
      <c r="C194" s="1" t="s">
        <v>31</v>
      </c>
      <c r="D194" s="18">
        <f>E191/E2</f>
        <v>3.300003706574115</v>
      </c>
      <c r="H194" s="2"/>
    </row>
    <row r="195" spans="1:8" ht="31.5">
      <c r="A195" s="7" t="s">
        <v>140</v>
      </c>
      <c r="B195" s="1" t="s">
        <v>62</v>
      </c>
      <c r="C195" s="1" t="s">
        <v>25</v>
      </c>
      <c r="D195" s="1" t="s">
        <v>249</v>
      </c>
      <c r="E195" s="2">
        <f>G195</f>
        <v>4166.65548</v>
      </c>
      <c r="F195" s="12"/>
      <c r="G195" s="2">
        <f>'[3]Шкатова, 4 с 01.06.18'!$E$21*12*'[3]Шкатова, 4 с 01.06.18'!$F$4</f>
        <v>4166.65548</v>
      </c>
      <c r="H195" s="2">
        <v>0</v>
      </c>
    </row>
    <row r="196" spans="1:8" ht="15.75">
      <c r="A196" s="7" t="s">
        <v>141</v>
      </c>
      <c r="B196" s="1" t="s">
        <v>63</v>
      </c>
      <c r="C196" s="1" t="s">
        <v>25</v>
      </c>
      <c r="D196" s="1" t="s">
        <v>222</v>
      </c>
      <c r="H196" s="2"/>
    </row>
    <row r="197" spans="1:8" ht="15.75">
      <c r="A197" s="7" t="s">
        <v>142</v>
      </c>
      <c r="B197" s="1" t="s">
        <v>22</v>
      </c>
      <c r="C197" s="1" t="s">
        <v>25</v>
      </c>
      <c r="D197" s="1" t="s">
        <v>2</v>
      </c>
      <c r="H197" s="2"/>
    </row>
    <row r="198" spans="1:8" ht="15.75">
      <c r="A198" s="7" t="s">
        <v>143</v>
      </c>
      <c r="B198" s="1" t="s">
        <v>64</v>
      </c>
      <c r="C198" s="1" t="s">
        <v>31</v>
      </c>
      <c r="D198" s="18">
        <f>E195/E2</f>
        <v>0.4680005256596017</v>
      </c>
      <c r="H198" s="2"/>
    </row>
    <row r="199" spans="1:8" ht="31.5">
      <c r="A199" s="7"/>
      <c r="B199" s="1" t="s">
        <v>62</v>
      </c>
      <c r="C199" s="1" t="s">
        <v>25</v>
      </c>
      <c r="D199" s="18" t="s">
        <v>250</v>
      </c>
      <c r="E199" s="2">
        <f>G199</f>
        <v>6944.425800000001</v>
      </c>
      <c r="G199" s="2">
        <f>'[3]Шкатова, 4 с 01.06.18'!$E$22*12*'[3]Шкатова, 4 с 01.06.18'!$F$4</f>
        <v>6944.425800000001</v>
      </c>
      <c r="H199" s="2">
        <v>5840.53</v>
      </c>
    </row>
    <row r="200" spans="1:8" ht="15.75">
      <c r="A200" s="7"/>
      <c r="B200" s="1" t="s">
        <v>63</v>
      </c>
      <c r="C200" s="1" t="s">
        <v>25</v>
      </c>
      <c r="D200" s="18" t="s">
        <v>245</v>
      </c>
      <c r="H200" s="2"/>
    </row>
    <row r="201" spans="1:8" ht="15.75">
      <c r="A201" s="7"/>
      <c r="B201" s="1" t="s">
        <v>22</v>
      </c>
      <c r="C201" s="1" t="s">
        <v>25</v>
      </c>
      <c r="D201" s="1" t="s">
        <v>2</v>
      </c>
      <c r="H201" s="2"/>
    </row>
    <row r="202" spans="1:8" ht="15.75">
      <c r="A202" s="7"/>
      <c r="B202" s="1" t="s">
        <v>64</v>
      </c>
      <c r="C202" s="1" t="s">
        <v>31</v>
      </c>
      <c r="D202" s="18">
        <f>E199/E2</f>
        <v>0.7800008760993362</v>
      </c>
      <c r="H202" s="2"/>
    </row>
    <row r="203" spans="1:8" ht="31.5">
      <c r="A203" s="7" t="s">
        <v>144</v>
      </c>
      <c r="B203" s="1" t="s">
        <v>62</v>
      </c>
      <c r="C203" s="1" t="s">
        <v>25</v>
      </c>
      <c r="D203" s="1" t="s">
        <v>201</v>
      </c>
      <c r="E203" s="2">
        <f>G203</f>
        <v>1282.0478400000002</v>
      </c>
      <c r="G203" s="2">
        <f>'[3]Шкатова, 4 с 01.06.18'!$E$23*12*'[3]Шкатова, 4 с 01.06.18'!$F$4</f>
        <v>1282.0478400000002</v>
      </c>
      <c r="H203" s="2">
        <v>643.1</v>
      </c>
    </row>
    <row r="204" spans="1:8" ht="15.75">
      <c r="A204" s="7" t="s">
        <v>145</v>
      </c>
      <c r="B204" s="1" t="s">
        <v>63</v>
      </c>
      <c r="C204" s="1" t="s">
        <v>25</v>
      </c>
      <c r="D204" s="1" t="s">
        <v>4</v>
      </c>
      <c r="H204" s="2"/>
    </row>
    <row r="205" spans="1:8" ht="15.75">
      <c r="A205" s="7" t="s">
        <v>146</v>
      </c>
      <c r="B205" s="1" t="s">
        <v>22</v>
      </c>
      <c r="C205" s="1" t="s">
        <v>25</v>
      </c>
      <c r="D205" s="1" t="s">
        <v>2</v>
      </c>
      <c r="H205" s="2"/>
    </row>
    <row r="206" spans="1:8" ht="15.75">
      <c r="A206" s="7" t="s">
        <v>147</v>
      </c>
      <c r="B206" s="1" t="s">
        <v>64</v>
      </c>
      <c r="C206" s="1" t="s">
        <v>31</v>
      </c>
      <c r="D206" s="18">
        <f>E203/E2</f>
        <v>0.14400016174141592</v>
      </c>
      <c r="H206" s="2"/>
    </row>
    <row r="207" spans="1:8" ht="31.5">
      <c r="A207" s="7"/>
      <c r="B207" s="1" t="s">
        <v>62</v>
      </c>
      <c r="C207" s="1" t="s">
        <v>25</v>
      </c>
      <c r="D207" s="18" t="s">
        <v>248</v>
      </c>
      <c r="E207" s="2">
        <v>12215.77</v>
      </c>
      <c r="G207" s="2">
        <f>'[3]Шкатова, 4 с 01.06.18'!$E$20*12*'[3]Шкатова, 4 с 01.06.18'!$F$4</f>
        <v>2029.90908</v>
      </c>
      <c r="H207" s="2">
        <v>12215.77</v>
      </c>
    </row>
    <row r="208" spans="1:8" ht="15.75">
      <c r="A208" s="7"/>
      <c r="B208" s="1" t="s">
        <v>63</v>
      </c>
      <c r="C208" s="1" t="s">
        <v>25</v>
      </c>
      <c r="D208" s="18" t="s">
        <v>6</v>
      </c>
      <c r="H208" s="2"/>
    </row>
    <row r="209" spans="1:8" ht="15.75">
      <c r="A209" s="7"/>
      <c r="B209" s="1" t="s">
        <v>22</v>
      </c>
      <c r="C209" s="1" t="s">
        <v>25</v>
      </c>
      <c r="D209" s="1" t="s">
        <v>2</v>
      </c>
      <c r="H209" s="2"/>
    </row>
    <row r="210" spans="1:8" ht="15.75">
      <c r="A210" s="7"/>
      <c r="B210" s="1" t="s">
        <v>64</v>
      </c>
      <c r="C210" s="1" t="s">
        <v>31</v>
      </c>
      <c r="D210" s="18">
        <f>E207/E2</f>
        <v>1.372080511282587</v>
      </c>
      <c r="H210" s="2"/>
    </row>
    <row r="211" spans="1:8" ht="31.5">
      <c r="A211" s="7"/>
      <c r="B211" s="1" t="s">
        <v>62</v>
      </c>
      <c r="C211" s="1" t="s">
        <v>25</v>
      </c>
      <c r="D211" s="18" t="s">
        <v>255</v>
      </c>
      <c r="E211" s="2">
        <f>G211</f>
        <v>21901.6506</v>
      </c>
      <c r="G211" s="2">
        <f>'[3]Шкатова, 4 с 01.06.18'!$E$43*12*'[3]Шкатова, 4 с 01.06.18'!$F$4</f>
        <v>21901.6506</v>
      </c>
      <c r="H211" s="2">
        <v>4293.92</v>
      </c>
    </row>
    <row r="212" spans="1:8" ht="15.75">
      <c r="A212" s="7"/>
      <c r="B212" s="1" t="s">
        <v>63</v>
      </c>
      <c r="C212" s="1" t="s">
        <v>25</v>
      </c>
      <c r="D212" s="1" t="s">
        <v>77</v>
      </c>
      <c r="H212" s="2"/>
    </row>
    <row r="213" spans="1:8" ht="15.75">
      <c r="A213" s="7"/>
      <c r="B213" s="1" t="s">
        <v>22</v>
      </c>
      <c r="C213" s="1" t="s">
        <v>25</v>
      </c>
      <c r="D213" s="1" t="s">
        <v>2</v>
      </c>
      <c r="H213" s="2"/>
    </row>
    <row r="214" spans="1:8" ht="15.75">
      <c r="A214" s="7"/>
      <c r="B214" s="1" t="s">
        <v>64</v>
      </c>
      <c r="C214" s="1" t="s">
        <v>31</v>
      </c>
      <c r="D214" s="18">
        <f>E211/E2</f>
        <v>2.460002763082522</v>
      </c>
      <c r="H214" s="2"/>
    </row>
    <row r="215" spans="1:8" ht="31.5">
      <c r="A215" s="7"/>
      <c r="B215" s="1" t="s">
        <v>62</v>
      </c>
      <c r="C215" s="1" t="s">
        <v>25</v>
      </c>
      <c r="D215" s="18" t="s">
        <v>246</v>
      </c>
      <c r="E215" s="2">
        <f>G215</f>
        <v>54807.54516000001</v>
      </c>
      <c r="G215" s="2">
        <f>'[3]Шкатова, 4 с 01.06.18'!$E$19*12*'[3]Шкатова, 4 с 01.06.18'!$F$4</f>
        <v>54807.54516000001</v>
      </c>
      <c r="H215" s="2">
        <f>2258.47+183.6+110.17+36.72</f>
        <v>2588.9599999999996</v>
      </c>
    </row>
    <row r="216" spans="1:8" ht="15.75">
      <c r="A216" s="7"/>
      <c r="B216" s="1" t="s">
        <v>63</v>
      </c>
      <c r="C216" s="1" t="s">
        <v>25</v>
      </c>
      <c r="D216" s="18" t="s">
        <v>247</v>
      </c>
      <c r="H216" s="2"/>
    </row>
    <row r="217" spans="1:8" ht="15.75">
      <c r="A217" s="7"/>
      <c r="B217" s="1" t="s">
        <v>22</v>
      </c>
      <c r="C217" s="1" t="s">
        <v>25</v>
      </c>
      <c r="D217" s="1" t="s">
        <v>2</v>
      </c>
      <c r="H217" s="2"/>
    </row>
    <row r="218" spans="1:8" ht="15.75">
      <c r="A218" s="7"/>
      <c r="B218" s="1" t="s">
        <v>64</v>
      </c>
      <c r="C218" s="1" t="s">
        <v>31</v>
      </c>
      <c r="D218" s="18">
        <f>E215/E2</f>
        <v>6.1560069144455305</v>
      </c>
      <c r="H218" s="2"/>
    </row>
    <row r="219" spans="1:8" ht="52.5" customHeight="1">
      <c r="A219" s="7" t="s">
        <v>148</v>
      </c>
      <c r="B219" s="1" t="s">
        <v>62</v>
      </c>
      <c r="C219" s="1" t="s">
        <v>25</v>
      </c>
      <c r="D219" s="1" t="s">
        <v>236</v>
      </c>
      <c r="E219" s="2">
        <v>10335.04</v>
      </c>
      <c r="G219" s="2">
        <f>'[3]Шкатова, 4 с 01.06.18'!$E$13*12*'[3]Шкатова, 4 с 01.06.18'!$F$4</f>
        <v>9081.1722</v>
      </c>
      <c r="H219" s="2">
        <v>10335.04</v>
      </c>
    </row>
    <row r="220" spans="1:8" ht="15.75">
      <c r="A220" s="7" t="s">
        <v>149</v>
      </c>
      <c r="B220" s="1" t="s">
        <v>63</v>
      </c>
      <c r="C220" s="1" t="s">
        <v>25</v>
      </c>
      <c r="D220" s="1" t="s">
        <v>237</v>
      </c>
      <c r="H220" s="2"/>
    </row>
    <row r="221" spans="1:8" ht="15.75">
      <c r="A221" s="7" t="s">
        <v>150</v>
      </c>
      <c r="B221" s="1" t="s">
        <v>22</v>
      </c>
      <c r="C221" s="1" t="s">
        <v>25</v>
      </c>
      <c r="D221" s="1" t="s">
        <v>2</v>
      </c>
      <c r="H221" s="2"/>
    </row>
    <row r="222" spans="1:8" ht="15.75">
      <c r="A222" s="7" t="s">
        <v>151</v>
      </c>
      <c r="B222" s="1" t="s">
        <v>64</v>
      </c>
      <c r="C222" s="1" t="s">
        <v>31</v>
      </c>
      <c r="D222" s="18">
        <f>E219/E2</f>
        <v>1.1608361132639193</v>
      </c>
      <c r="H222" s="2"/>
    </row>
    <row r="223" spans="1:8" ht="47.25">
      <c r="A223" s="7"/>
      <c r="B223" s="1" t="s">
        <v>62</v>
      </c>
      <c r="C223" s="1" t="s">
        <v>25</v>
      </c>
      <c r="D223" s="18" t="s">
        <v>244</v>
      </c>
      <c r="E223" s="2">
        <f>G223</f>
        <v>20512.765440000003</v>
      </c>
      <c r="G223" s="2">
        <f>'[3]Шкатова, 4 с 01.06.18'!$E$18*12*'[3]Шкатова, 4 с 01.06.18'!$F$4</f>
        <v>20512.765440000003</v>
      </c>
      <c r="H223" s="2">
        <f>347.78+832.38+1209.36</f>
        <v>2389.5199999999995</v>
      </c>
    </row>
    <row r="224" spans="1:8" ht="15.75">
      <c r="A224" s="7"/>
      <c r="B224" s="1" t="s">
        <v>63</v>
      </c>
      <c r="C224" s="1" t="s">
        <v>25</v>
      </c>
      <c r="D224" s="18" t="s">
        <v>245</v>
      </c>
      <c r="H224" s="2"/>
    </row>
    <row r="225" spans="1:8" ht="15.75">
      <c r="A225" s="7"/>
      <c r="B225" s="1" t="s">
        <v>22</v>
      </c>
      <c r="C225" s="1" t="s">
        <v>25</v>
      </c>
      <c r="D225" s="1" t="s">
        <v>2</v>
      </c>
      <c r="H225" s="2"/>
    </row>
    <row r="226" spans="1:8" ht="15.75">
      <c r="A226" s="7"/>
      <c r="B226" s="1" t="s">
        <v>64</v>
      </c>
      <c r="C226" s="1" t="s">
        <v>31</v>
      </c>
      <c r="D226" s="18">
        <f>E223/E2</f>
        <v>2.3040025878626547</v>
      </c>
      <c r="H226" s="2"/>
    </row>
    <row r="227" spans="1:8" ht="31.5">
      <c r="A227" s="7"/>
      <c r="B227" s="1" t="s">
        <v>62</v>
      </c>
      <c r="C227" s="1" t="s">
        <v>25</v>
      </c>
      <c r="D227" s="18" t="s">
        <v>240</v>
      </c>
      <c r="E227" s="2">
        <f>G227</f>
        <v>9722.19612</v>
      </c>
      <c r="G227" s="2">
        <f>'[3]Шкатова, 4 с 01.06.18'!$E$15*12*'[3]Шкатова, 4 с 01.06.18'!$F$4</f>
        <v>9722.19612</v>
      </c>
      <c r="H227" s="2">
        <v>5634.89</v>
      </c>
    </row>
    <row r="228" spans="1:8" ht="15.75">
      <c r="A228" s="7"/>
      <c r="B228" s="1" t="s">
        <v>63</v>
      </c>
      <c r="C228" s="1" t="s">
        <v>25</v>
      </c>
      <c r="D228" s="18" t="s">
        <v>77</v>
      </c>
      <c r="H228" s="2"/>
    </row>
    <row r="229" spans="1:8" ht="15.75">
      <c r="A229" s="7"/>
      <c r="B229" s="1" t="s">
        <v>22</v>
      </c>
      <c r="C229" s="1" t="s">
        <v>25</v>
      </c>
      <c r="D229" s="1" t="s">
        <v>2</v>
      </c>
      <c r="H229" s="2"/>
    </row>
    <row r="230" spans="1:8" ht="15.75">
      <c r="A230" s="7"/>
      <c r="B230" s="1" t="s">
        <v>64</v>
      </c>
      <c r="C230" s="1" t="s">
        <v>31</v>
      </c>
      <c r="D230" s="18">
        <f>E227/E2</f>
        <v>1.0920012265390706</v>
      </c>
      <c r="H230" s="2"/>
    </row>
    <row r="231" spans="1:8" ht="31.5">
      <c r="A231" s="7"/>
      <c r="B231" s="1" t="s">
        <v>62</v>
      </c>
      <c r="C231" s="1" t="s">
        <v>25</v>
      </c>
      <c r="D231" s="18" t="s">
        <v>241</v>
      </c>
      <c r="E231" s="2">
        <f>G231</f>
        <v>33760.59312</v>
      </c>
      <c r="G231" s="2">
        <f>'[3]Шкатова, 4 с 01.06.18'!$E$16*12*'[3]Шкатова, 4 с 01.06.18'!$F$4</f>
        <v>33760.59312</v>
      </c>
      <c r="H231" s="2">
        <v>0</v>
      </c>
    </row>
    <row r="232" spans="1:8" ht="15.75">
      <c r="A232" s="7"/>
      <c r="B232" s="1" t="s">
        <v>63</v>
      </c>
      <c r="C232" s="1" t="s">
        <v>25</v>
      </c>
      <c r="D232" s="18" t="s">
        <v>77</v>
      </c>
      <c r="H232" s="2"/>
    </row>
    <row r="233" spans="1:8" ht="15.75">
      <c r="A233" s="7"/>
      <c r="B233" s="1" t="s">
        <v>22</v>
      </c>
      <c r="C233" s="1" t="s">
        <v>25</v>
      </c>
      <c r="D233" s="1" t="s">
        <v>2</v>
      </c>
      <c r="H233" s="2"/>
    </row>
    <row r="234" spans="1:8" ht="15.75">
      <c r="A234" s="7"/>
      <c r="B234" s="1" t="s">
        <v>64</v>
      </c>
      <c r="C234" s="1" t="s">
        <v>31</v>
      </c>
      <c r="D234" s="18">
        <f>E231/E2</f>
        <v>3.7920042591906187</v>
      </c>
      <c r="H234" s="2"/>
    </row>
    <row r="235" spans="1:8" ht="31.5">
      <c r="A235" s="7"/>
      <c r="B235" s="1" t="s">
        <v>62</v>
      </c>
      <c r="C235" s="1" t="s">
        <v>25</v>
      </c>
      <c r="D235" s="18" t="s">
        <v>242</v>
      </c>
      <c r="E235" s="2">
        <f>3496.82+4010.83</f>
        <v>7507.65</v>
      </c>
      <c r="G235" s="2">
        <f>'[3]Шкатова, 4 с 01.06.18'!$E$17*12*'[3]Шкатова, 4 с 01.06.18'!$F$4</f>
        <v>7478.612400000001</v>
      </c>
      <c r="H235" s="2">
        <f>3496.82+4010.83</f>
        <v>7507.65</v>
      </c>
    </row>
    <row r="236" spans="1:8" ht="15.75">
      <c r="A236" s="7"/>
      <c r="B236" s="1" t="s">
        <v>63</v>
      </c>
      <c r="C236" s="1" t="s">
        <v>25</v>
      </c>
      <c r="D236" s="18" t="s">
        <v>243</v>
      </c>
      <c r="H236" s="2"/>
    </row>
    <row r="237" spans="1:8" ht="15.75">
      <c r="A237" s="7"/>
      <c r="B237" s="1" t="s">
        <v>22</v>
      </c>
      <c r="C237" s="1" t="s">
        <v>25</v>
      </c>
      <c r="D237" s="1" t="s">
        <v>2</v>
      </c>
      <c r="H237" s="2"/>
    </row>
    <row r="238" spans="1:8" ht="15.75">
      <c r="A238" s="7"/>
      <c r="B238" s="1" t="s">
        <v>64</v>
      </c>
      <c r="C238" s="1" t="s">
        <v>31</v>
      </c>
      <c r="D238" s="18">
        <f>E235/E2</f>
        <v>0.8432624591434443</v>
      </c>
      <c r="H238" s="2"/>
    </row>
    <row r="239" spans="1:8" ht="79.5" customHeight="1">
      <c r="A239" s="7"/>
      <c r="B239" s="1" t="s">
        <v>62</v>
      </c>
      <c r="C239" s="1" t="s">
        <v>25</v>
      </c>
      <c r="D239" s="18" t="s">
        <v>238</v>
      </c>
      <c r="E239" s="2">
        <f>G239</f>
        <v>1388.88516</v>
      </c>
      <c r="G239" s="2">
        <f>'[3]Шкатова, 4 с 01.06.18'!$E$14*12*'[3]Шкатова, 4 с 01.06.18'!$F$4</f>
        <v>1388.88516</v>
      </c>
      <c r="H239" s="2">
        <v>0</v>
      </c>
    </row>
    <row r="240" spans="1:8" ht="15.75">
      <c r="A240" s="7"/>
      <c r="B240" s="1" t="s">
        <v>63</v>
      </c>
      <c r="C240" s="1" t="s">
        <v>25</v>
      </c>
      <c r="D240" s="18" t="s">
        <v>239</v>
      </c>
      <c r="H240" s="2"/>
    </row>
    <row r="241" spans="1:8" ht="15.75">
      <c r="A241" s="7"/>
      <c r="B241" s="1" t="s">
        <v>22</v>
      </c>
      <c r="C241" s="1" t="s">
        <v>25</v>
      </c>
      <c r="D241" s="1" t="s">
        <v>2</v>
      </c>
      <c r="H241" s="2"/>
    </row>
    <row r="242" spans="1:8" ht="15.75">
      <c r="A242" s="7"/>
      <c r="B242" s="1" t="s">
        <v>64</v>
      </c>
      <c r="C242" s="1" t="s">
        <v>31</v>
      </c>
      <c r="D242" s="18">
        <f>E239/E2</f>
        <v>0.15600017521986723</v>
      </c>
      <c r="H242" s="2"/>
    </row>
    <row r="243" spans="1:4" ht="47.25">
      <c r="A243" s="17" t="s">
        <v>158</v>
      </c>
      <c r="B243" s="4" t="s">
        <v>60</v>
      </c>
      <c r="C243" s="4" t="s">
        <v>25</v>
      </c>
      <c r="D243" s="4" t="s">
        <v>11</v>
      </c>
    </row>
    <row r="244" spans="1:6" ht="18.75">
      <c r="A244" s="7" t="s">
        <v>152</v>
      </c>
      <c r="B244" s="1" t="s">
        <v>61</v>
      </c>
      <c r="C244" s="1" t="s">
        <v>31</v>
      </c>
      <c r="D244" s="8">
        <f>E245+E249+E253+E257+E261+E265+E269+E273+E277+E254</f>
        <v>77144.95000000001</v>
      </c>
      <c r="F244" s="10"/>
    </row>
    <row r="245" spans="1:8" ht="31.5">
      <c r="A245" s="7"/>
      <c r="B245" s="1" t="s">
        <v>62</v>
      </c>
      <c r="C245" s="1" t="s">
        <v>25</v>
      </c>
      <c r="D245" s="8" t="s">
        <v>277</v>
      </c>
      <c r="E245" s="2">
        <v>0</v>
      </c>
      <c r="F245" s="10"/>
      <c r="G245" s="2">
        <v>0</v>
      </c>
      <c r="H245" s="16">
        <f>'[3]Шкатова, 4 с 01.06.18'!$E$47*12*'[3]Шкатова, 4 с 01.06.18'!$F$4</f>
        <v>6196.564560000001</v>
      </c>
    </row>
    <row r="246" spans="1:6" ht="18.75">
      <c r="A246" s="7"/>
      <c r="B246" s="1" t="s">
        <v>63</v>
      </c>
      <c r="C246" s="1" t="s">
        <v>25</v>
      </c>
      <c r="D246" s="8" t="s">
        <v>77</v>
      </c>
      <c r="F246" s="10"/>
    </row>
    <row r="247" spans="1:6" ht="18.75">
      <c r="A247" s="7"/>
      <c r="B247" s="1" t="s">
        <v>22</v>
      </c>
      <c r="C247" s="1" t="s">
        <v>25</v>
      </c>
      <c r="D247" s="8" t="s">
        <v>2</v>
      </c>
      <c r="F247" s="10"/>
    </row>
    <row r="248" spans="1:6" ht="18.75">
      <c r="A248" s="7"/>
      <c r="B248" s="1" t="s">
        <v>64</v>
      </c>
      <c r="C248" s="1" t="s">
        <v>31</v>
      </c>
      <c r="D248" s="8">
        <f>E245/E2</f>
        <v>0</v>
      </c>
      <c r="F248" s="10"/>
    </row>
    <row r="249" spans="1:8" ht="31.5">
      <c r="A249" s="7"/>
      <c r="B249" s="1" t="s">
        <v>62</v>
      </c>
      <c r="C249" s="1" t="s">
        <v>25</v>
      </c>
      <c r="D249" s="8" t="s">
        <v>229</v>
      </c>
      <c r="E249" s="2">
        <v>0</v>
      </c>
      <c r="F249" s="10"/>
      <c r="G249" s="2">
        <v>0</v>
      </c>
      <c r="H249" s="16">
        <f>'[3]Шкатова, 4 с 01.06.18'!$E$5*12*'[3]Шкатова, 4 с 01.06.18'!$F$4</f>
        <v>1923.0717599999998</v>
      </c>
    </row>
    <row r="250" spans="1:6" ht="18.75">
      <c r="A250" s="7"/>
      <c r="B250" s="1" t="s">
        <v>63</v>
      </c>
      <c r="C250" s="1" t="s">
        <v>25</v>
      </c>
      <c r="D250" s="8" t="s">
        <v>9</v>
      </c>
      <c r="F250" s="10"/>
    </row>
    <row r="251" spans="1:6" ht="18.75">
      <c r="A251" s="7"/>
      <c r="B251" s="1" t="s">
        <v>22</v>
      </c>
      <c r="C251" s="1" t="s">
        <v>25</v>
      </c>
      <c r="D251" s="8" t="s">
        <v>2</v>
      </c>
      <c r="F251" s="10"/>
    </row>
    <row r="252" spans="1:6" ht="18.75">
      <c r="A252" s="7"/>
      <c r="B252" s="1" t="s">
        <v>64</v>
      </c>
      <c r="C252" s="1" t="s">
        <v>31</v>
      </c>
      <c r="D252" s="8">
        <f>E249/E2</f>
        <v>0</v>
      </c>
      <c r="F252" s="10"/>
    </row>
    <row r="253" spans="1:8" ht="47.25">
      <c r="A253" s="7"/>
      <c r="B253" s="1" t="s">
        <v>62</v>
      </c>
      <c r="C253" s="1" t="s">
        <v>25</v>
      </c>
      <c r="D253" s="8" t="s">
        <v>230</v>
      </c>
      <c r="E253" s="2">
        <v>0</v>
      </c>
      <c r="F253" s="10"/>
      <c r="G253" s="2">
        <v>0</v>
      </c>
      <c r="H253" s="16">
        <f>'[3]Шкатова, 4 с 01.06.18'!$E$6*12*'[3]Шкатова, 4 с 01.06.18'!$F$4</f>
        <v>961.5358799999999</v>
      </c>
    </row>
    <row r="254" spans="1:7" ht="25.5">
      <c r="A254" s="7"/>
      <c r="B254" s="1" t="s">
        <v>63</v>
      </c>
      <c r="C254" s="1" t="s">
        <v>25</v>
      </c>
      <c r="D254" s="8" t="s">
        <v>77</v>
      </c>
      <c r="E254" s="2">
        <v>0</v>
      </c>
      <c r="F254" s="15" t="s">
        <v>284</v>
      </c>
      <c r="G254" s="2">
        <v>0</v>
      </c>
    </row>
    <row r="255" spans="1:6" ht="18.75">
      <c r="A255" s="7"/>
      <c r="B255" s="1" t="s">
        <v>22</v>
      </c>
      <c r="C255" s="1" t="s">
        <v>25</v>
      </c>
      <c r="D255" s="8" t="s">
        <v>2</v>
      </c>
      <c r="F255" s="10"/>
    </row>
    <row r="256" spans="1:6" ht="18.75">
      <c r="A256" s="7"/>
      <c r="B256" s="1" t="s">
        <v>64</v>
      </c>
      <c r="C256" s="1" t="s">
        <v>31</v>
      </c>
      <c r="D256" s="8">
        <f>E253/E2+E254/E2</f>
        <v>0</v>
      </c>
      <c r="F256" s="10"/>
    </row>
    <row r="257" spans="1:8" ht="31.5">
      <c r="A257" s="7" t="s">
        <v>153</v>
      </c>
      <c r="B257" s="1" t="s">
        <v>62</v>
      </c>
      <c r="C257" s="1" t="s">
        <v>25</v>
      </c>
      <c r="D257" s="1" t="s">
        <v>274</v>
      </c>
      <c r="E257" s="2">
        <v>0</v>
      </c>
      <c r="G257" s="2">
        <v>0</v>
      </c>
      <c r="H257" s="16">
        <f>'[3]Шкатова, 4 с 01.06.18'!$E$45*12*'[3]Шкатова, 4 с 01.06.18'!$F$4</f>
        <v>39529.8084</v>
      </c>
    </row>
    <row r="258" spans="1:4" ht="15.75">
      <c r="A258" s="7" t="s">
        <v>154</v>
      </c>
      <c r="B258" s="1" t="s">
        <v>63</v>
      </c>
      <c r="C258" s="1" t="s">
        <v>25</v>
      </c>
      <c r="D258" s="1" t="s">
        <v>77</v>
      </c>
    </row>
    <row r="259" spans="1:4" ht="15.75">
      <c r="A259" s="7" t="s">
        <v>155</v>
      </c>
      <c r="B259" s="1" t="s">
        <v>22</v>
      </c>
      <c r="C259" s="1" t="s">
        <v>25</v>
      </c>
      <c r="D259" s="1" t="s">
        <v>2</v>
      </c>
    </row>
    <row r="260" spans="1:4" ht="15.75">
      <c r="A260" s="7" t="s">
        <v>156</v>
      </c>
      <c r="B260" s="1" t="s">
        <v>64</v>
      </c>
      <c r="C260" s="1" t="s">
        <v>31</v>
      </c>
      <c r="D260" s="18">
        <f>E257/E2</f>
        <v>0</v>
      </c>
    </row>
    <row r="261" spans="1:8" ht="31.5">
      <c r="A261" s="7"/>
      <c r="B261" s="1" t="s">
        <v>62</v>
      </c>
      <c r="C261" s="1" t="s">
        <v>25</v>
      </c>
      <c r="D261" s="1" t="s">
        <v>231</v>
      </c>
      <c r="E261" s="2">
        <f>2048.94+9582.1</f>
        <v>11631.04</v>
      </c>
      <c r="F261" s="16" t="s">
        <v>289</v>
      </c>
      <c r="G261" s="2">
        <f>2048.94+9582.1</f>
        <v>11631.04</v>
      </c>
      <c r="H261" s="16">
        <f>'[3]Шкатова, 4 с 01.06.18'!$E$7*12*'[3]Шкатова, 4 с 01.06.18'!$F$4</f>
        <v>6944.425800000001</v>
      </c>
    </row>
    <row r="262" spans="1:4" ht="15.75">
      <c r="A262" s="7"/>
      <c r="B262" s="1" t="s">
        <v>63</v>
      </c>
      <c r="C262" s="1" t="s">
        <v>25</v>
      </c>
      <c r="D262" s="8" t="s">
        <v>77</v>
      </c>
    </row>
    <row r="263" spans="1:4" ht="15.75">
      <c r="A263" s="7"/>
      <c r="B263" s="1" t="s">
        <v>22</v>
      </c>
      <c r="C263" s="1" t="s">
        <v>25</v>
      </c>
      <c r="D263" s="1" t="s">
        <v>2</v>
      </c>
    </row>
    <row r="264" spans="1:4" ht="15.75">
      <c r="A264" s="7"/>
      <c r="B264" s="1" t="s">
        <v>64</v>
      </c>
      <c r="C264" s="1" t="s">
        <v>31</v>
      </c>
      <c r="D264" s="18">
        <f>E261/E2</f>
        <v>1.3064033875841</v>
      </c>
    </row>
    <row r="265" spans="1:8" ht="31.5">
      <c r="A265" s="7"/>
      <c r="B265" s="1" t="s">
        <v>62</v>
      </c>
      <c r="C265" s="1" t="s">
        <v>25</v>
      </c>
      <c r="D265" s="18" t="s">
        <v>234</v>
      </c>
      <c r="E265" s="2">
        <v>0</v>
      </c>
      <c r="G265" s="2">
        <v>0</v>
      </c>
      <c r="H265" s="16">
        <f>'[3]Шкатова, 4 с 01.06.18'!$E$10*12*'[3]Шкатова, 4 с 01.06.18'!$F$4</f>
        <v>6410.2392</v>
      </c>
    </row>
    <row r="266" spans="1:4" ht="15.75">
      <c r="A266" s="7"/>
      <c r="B266" s="1" t="s">
        <v>63</v>
      </c>
      <c r="C266" s="1" t="s">
        <v>25</v>
      </c>
      <c r="D266" s="8" t="s">
        <v>77</v>
      </c>
    </row>
    <row r="267" spans="1:4" ht="15.75">
      <c r="A267" s="7"/>
      <c r="B267" s="1" t="s">
        <v>22</v>
      </c>
      <c r="C267" s="1" t="s">
        <v>25</v>
      </c>
      <c r="D267" s="1" t="s">
        <v>2</v>
      </c>
    </row>
    <row r="268" spans="1:4" ht="15.75">
      <c r="A268" s="7"/>
      <c r="B268" s="1" t="s">
        <v>64</v>
      </c>
      <c r="C268" s="1" t="s">
        <v>31</v>
      </c>
      <c r="D268" s="18">
        <f>E265/E2</f>
        <v>0</v>
      </c>
    </row>
    <row r="269" spans="1:8" ht="87" customHeight="1">
      <c r="A269" s="7"/>
      <c r="B269" s="1" t="s">
        <v>62</v>
      </c>
      <c r="C269" s="1" t="s">
        <v>25</v>
      </c>
      <c r="D269" s="18" t="s">
        <v>232</v>
      </c>
      <c r="E269" s="2">
        <f>235.74+5552.97</f>
        <v>5788.71</v>
      </c>
      <c r="G269" s="2">
        <f>235.74+5552.97</f>
        <v>5788.71</v>
      </c>
      <c r="H269" s="16">
        <f>'[3]Шкатова, 4 с 01.06.18'!$E$8*12*'[3]Шкатова, 4 с 01.06.18'!$F$4</f>
        <v>7692.287039999999</v>
      </c>
    </row>
    <row r="270" spans="1:4" ht="15.75">
      <c r="A270" s="7"/>
      <c r="B270" s="1" t="s">
        <v>63</v>
      </c>
      <c r="C270" s="1" t="s">
        <v>25</v>
      </c>
      <c r="D270" s="8" t="s">
        <v>77</v>
      </c>
    </row>
    <row r="271" spans="1:4" ht="15.75">
      <c r="A271" s="7"/>
      <c r="B271" s="1" t="s">
        <v>22</v>
      </c>
      <c r="C271" s="1" t="s">
        <v>25</v>
      </c>
      <c r="D271" s="1" t="s">
        <v>2</v>
      </c>
    </row>
    <row r="272" spans="1:4" ht="15.75">
      <c r="A272" s="7"/>
      <c r="B272" s="1" t="s">
        <v>64</v>
      </c>
      <c r="C272" s="1" t="s">
        <v>31</v>
      </c>
      <c r="D272" s="18">
        <f>E269/E2</f>
        <v>0.6501903831249789</v>
      </c>
    </row>
    <row r="273" spans="1:8" ht="66" customHeight="1">
      <c r="A273" s="7"/>
      <c r="B273" s="1" t="s">
        <v>62</v>
      </c>
      <c r="C273" s="1" t="s">
        <v>25</v>
      </c>
      <c r="D273" s="18" t="s">
        <v>233</v>
      </c>
      <c r="E273" s="2">
        <f>6403.14+960.87</f>
        <v>7364.01</v>
      </c>
      <c r="G273" s="2">
        <f>6403.14+960.87</f>
        <v>7364.01</v>
      </c>
      <c r="H273" s="16">
        <f>'[3]Шкатова, 4 с 01.06.18'!$E$9*12*'[3]Шкатова, 4 с 01.06.18'!$F$4</f>
        <v>15384.574079999999</v>
      </c>
    </row>
    <row r="274" spans="1:4" ht="15.75">
      <c r="A274" s="7"/>
      <c r="B274" s="1" t="s">
        <v>63</v>
      </c>
      <c r="C274" s="1" t="s">
        <v>25</v>
      </c>
      <c r="D274" s="8" t="s">
        <v>9</v>
      </c>
    </row>
    <row r="275" spans="1:4" ht="15.75">
      <c r="A275" s="7"/>
      <c r="B275" s="1" t="s">
        <v>22</v>
      </c>
      <c r="C275" s="1" t="s">
        <v>25</v>
      </c>
      <c r="D275" s="1" t="s">
        <v>2</v>
      </c>
    </row>
    <row r="276" spans="1:4" ht="15.75">
      <c r="A276" s="7"/>
      <c r="B276" s="1" t="s">
        <v>64</v>
      </c>
      <c r="C276" s="1" t="s">
        <v>31</v>
      </c>
      <c r="D276" s="18">
        <f>E273/E2</f>
        <v>0.8271287529062911</v>
      </c>
    </row>
    <row r="277" spans="1:8" ht="31.5">
      <c r="A277" s="7" t="s">
        <v>196</v>
      </c>
      <c r="B277" s="1" t="s">
        <v>62</v>
      </c>
      <c r="C277" s="1" t="s">
        <v>25</v>
      </c>
      <c r="D277" s="1" t="s">
        <v>275</v>
      </c>
      <c r="E277" s="2">
        <v>52361.19</v>
      </c>
      <c r="F277" s="16">
        <f>1.65*100</f>
        <v>165</v>
      </c>
      <c r="G277" s="2">
        <v>52361.19</v>
      </c>
      <c r="H277" s="16">
        <f>'[3]Шкатова, 4 с 01.06.18'!$E$48*12*'[3]Шкатова, 4 с 01.06.18'!$F$4</f>
        <v>101922.80328000001</v>
      </c>
    </row>
    <row r="278" spans="1:4" ht="15.75">
      <c r="A278" s="7" t="s">
        <v>197</v>
      </c>
      <c r="B278" s="1" t="s">
        <v>63</v>
      </c>
      <c r="C278" s="1" t="s">
        <v>25</v>
      </c>
      <c r="D278" s="1" t="s">
        <v>77</v>
      </c>
    </row>
    <row r="279" spans="1:4" ht="15.75">
      <c r="A279" s="7" t="s">
        <v>198</v>
      </c>
      <c r="B279" s="1" t="s">
        <v>22</v>
      </c>
      <c r="C279" s="1" t="s">
        <v>25</v>
      </c>
      <c r="D279" s="1" t="s">
        <v>2</v>
      </c>
    </row>
    <row r="280" spans="1:4" ht="15.75">
      <c r="A280" s="7" t="s">
        <v>199</v>
      </c>
      <c r="B280" s="1" t="s">
        <v>64</v>
      </c>
      <c r="C280" s="1" t="s">
        <v>31</v>
      </c>
      <c r="D280" s="18">
        <f>E277/F277</f>
        <v>317.34054545454546</v>
      </c>
    </row>
    <row r="281" spans="1:4" ht="15.75">
      <c r="A281" s="7"/>
      <c r="B281" s="4" t="s">
        <v>157</v>
      </c>
      <c r="C281" s="1" t="s">
        <v>31</v>
      </c>
      <c r="D281" s="11">
        <f>SUM(D28,D34,D68,D90,D100,D106,D116,D170,D244,D56,D62)</f>
        <v>1560744.5662399998</v>
      </c>
    </row>
    <row r="282" spans="1:4" ht="15.75">
      <c r="A282" s="28" t="s">
        <v>159</v>
      </c>
      <c r="B282" s="28"/>
      <c r="C282" s="28"/>
      <c r="D282" s="28"/>
    </row>
    <row r="283" spans="1:4" ht="15.75">
      <c r="A283" s="7" t="s">
        <v>160</v>
      </c>
      <c r="B283" s="1" t="s">
        <v>161</v>
      </c>
      <c r="C283" s="1" t="s">
        <v>162</v>
      </c>
      <c r="D283" s="23">
        <v>5</v>
      </c>
    </row>
    <row r="284" spans="1:4" ht="15.75">
      <c r="A284" s="7" t="s">
        <v>163</v>
      </c>
      <c r="B284" s="1" t="s">
        <v>164</v>
      </c>
      <c r="C284" s="1" t="s">
        <v>162</v>
      </c>
      <c r="D284" s="23">
        <v>5</v>
      </c>
    </row>
    <row r="285" spans="1:4" ht="31.5">
      <c r="A285" s="7" t="s">
        <v>165</v>
      </c>
      <c r="B285" s="1" t="s">
        <v>166</v>
      </c>
      <c r="C285" s="1" t="s">
        <v>162</v>
      </c>
      <c r="D285" s="1">
        <v>0</v>
      </c>
    </row>
    <row r="286" spans="1:4" ht="15.75">
      <c r="A286" s="7" t="s">
        <v>167</v>
      </c>
      <c r="B286" s="1" t="s">
        <v>168</v>
      </c>
      <c r="C286" s="1" t="s">
        <v>31</v>
      </c>
      <c r="D286" s="24">
        <v>0</v>
      </c>
    </row>
    <row r="287" spans="1:4" ht="15.75">
      <c r="A287" s="28" t="s">
        <v>169</v>
      </c>
      <c r="B287" s="28"/>
      <c r="C287" s="28"/>
      <c r="D287" s="28"/>
    </row>
    <row r="288" spans="1:4" ht="15.75">
      <c r="A288" s="7" t="s">
        <v>170</v>
      </c>
      <c r="B288" s="1" t="s">
        <v>30</v>
      </c>
      <c r="C288" s="1" t="s">
        <v>31</v>
      </c>
      <c r="D288" s="1">
        <v>0</v>
      </c>
    </row>
    <row r="289" spans="1:4" ht="31.5">
      <c r="A289" s="7" t="s">
        <v>171</v>
      </c>
      <c r="B289" s="1" t="s">
        <v>32</v>
      </c>
      <c r="C289" s="1" t="s">
        <v>31</v>
      </c>
      <c r="D289" s="1">
        <v>0</v>
      </c>
    </row>
    <row r="290" spans="1:4" ht="15.75">
      <c r="A290" s="7" t="s">
        <v>172</v>
      </c>
      <c r="B290" s="1" t="s">
        <v>34</v>
      </c>
      <c r="C290" s="1" t="s">
        <v>31</v>
      </c>
      <c r="D290" s="1">
        <v>0</v>
      </c>
    </row>
    <row r="291" spans="1:4" ht="15.75">
      <c r="A291" s="7" t="s">
        <v>173</v>
      </c>
      <c r="B291" s="1" t="s">
        <v>55</v>
      </c>
      <c r="C291" s="1" t="s">
        <v>31</v>
      </c>
      <c r="D291" s="1">
        <v>0</v>
      </c>
    </row>
    <row r="292" spans="1:4" ht="31.5">
      <c r="A292" s="7" t="s">
        <v>174</v>
      </c>
      <c r="B292" s="1" t="s">
        <v>175</v>
      </c>
      <c r="C292" s="1" t="s">
        <v>31</v>
      </c>
      <c r="D292" s="1">
        <v>0</v>
      </c>
    </row>
    <row r="293" spans="1:4" ht="15.75">
      <c r="A293" s="7" t="s">
        <v>176</v>
      </c>
      <c r="B293" s="1" t="s">
        <v>57</v>
      </c>
      <c r="C293" s="1" t="s">
        <v>31</v>
      </c>
      <c r="D293" s="1">
        <v>0</v>
      </c>
    </row>
    <row r="294" spans="1:4" ht="15.75">
      <c r="A294" s="28" t="s">
        <v>177</v>
      </c>
      <c r="B294" s="28"/>
      <c r="C294" s="28"/>
      <c r="D294" s="28"/>
    </row>
    <row r="295" spans="1:4" ht="15.75">
      <c r="A295" s="7" t="s">
        <v>178</v>
      </c>
      <c r="B295" s="1" t="s">
        <v>161</v>
      </c>
      <c r="C295" s="1" t="s">
        <v>162</v>
      </c>
      <c r="D295" s="1">
        <v>0</v>
      </c>
    </row>
    <row r="296" spans="1:4" ht="15.75">
      <c r="A296" s="7" t="s">
        <v>179</v>
      </c>
      <c r="B296" s="1" t="s">
        <v>164</v>
      </c>
      <c r="C296" s="1" t="s">
        <v>162</v>
      </c>
      <c r="D296" s="1">
        <v>0</v>
      </c>
    </row>
    <row r="297" spans="1:4" ht="15.75">
      <c r="A297" s="7" t="s">
        <v>180</v>
      </c>
      <c r="B297" s="1" t="s">
        <v>181</v>
      </c>
      <c r="C297" s="1" t="s">
        <v>162</v>
      </c>
      <c r="D297" s="1">
        <v>0</v>
      </c>
    </row>
    <row r="298" spans="1:4" ht="15.75">
      <c r="A298" s="7" t="s">
        <v>182</v>
      </c>
      <c r="B298" s="1" t="s">
        <v>168</v>
      </c>
      <c r="C298" s="1" t="s">
        <v>31</v>
      </c>
      <c r="D298" s="1">
        <v>0</v>
      </c>
    </row>
    <row r="299" spans="1:4" ht="15.75">
      <c r="A299" s="28" t="s">
        <v>183</v>
      </c>
      <c r="B299" s="28"/>
      <c r="C299" s="28"/>
      <c r="D299" s="28"/>
    </row>
    <row r="300" spans="1:4" ht="15.75">
      <c r="A300" s="7" t="s">
        <v>184</v>
      </c>
      <c r="B300" s="1" t="s">
        <v>185</v>
      </c>
      <c r="C300" s="1" t="s">
        <v>162</v>
      </c>
      <c r="D300" s="1">
        <v>50</v>
      </c>
    </row>
    <row r="301" spans="1:4" ht="15.75">
      <c r="A301" s="7" t="s">
        <v>186</v>
      </c>
      <c r="B301" s="1" t="s">
        <v>187</v>
      </c>
      <c r="C301" s="1" t="s">
        <v>162</v>
      </c>
      <c r="D301" s="1">
        <v>0</v>
      </c>
    </row>
    <row r="302" spans="1:4" ht="31.5">
      <c r="A302" s="7" t="s">
        <v>188</v>
      </c>
      <c r="B302" s="1" t="s">
        <v>189</v>
      </c>
      <c r="C302" s="1" t="s">
        <v>31</v>
      </c>
      <c r="D302" s="1">
        <v>36700</v>
      </c>
    </row>
    <row r="304" spans="1:4" ht="15.75">
      <c r="A304" s="26" t="s">
        <v>210</v>
      </c>
      <c r="B304" s="26"/>
      <c r="D304" s="25" t="s">
        <v>211</v>
      </c>
    </row>
  </sheetData>
  <sheetProtection password="CC29" sheet="1" objects="1" scenarios="1"/>
  <mergeCells count="9">
    <mergeCell ref="A304:B304"/>
    <mergeCell ref="F107:F108"/>
    <mergeCell ref="A299:D299"/>
    <mergeCell ref="A2:D2"/>
    <mergeCell ref="A26:D26"/>
    <mergeCell ref="A8:D8"/>
    <mergeCell ref="A282:D282"/>
    <mergeCell ref="A287:D287"/>
    <mergeCell ref="A294:D29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82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2017-03-30T12:47:25Z</cp:lastPrinted>
  <dcterms:created xsi:type="dcterms:W3CDTF">2010-07-19T21:32:50Z</dcterms:created>
  <dcterms:modified xsi:type="dcterms:W3CDTF">2020-03-26T06:38:37Z</dcterms:modified>
  <cp:category/>
  <cp:version/>
  <cp:contentType/>
  <cp:contentStatus/>
</cp:coreProperties>
</file>