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<sst xmlns="http://schemas.openxmlformats.org/spreadsheetml/2006/main" count="917" uniqueCount="369">
  <si>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</si>
  <si>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</si>
  <si>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</si>
  <si>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</si>
  <si>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</si>
  <si>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</si>
  <si>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</si>
  <si>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</si>
  <si>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</si>
  <si>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</si>
  <si>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</si>
  <si>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</si>
  <si>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</si>
  <si>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</si>
  <si>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</si>
  <si>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</si>
  <si>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</si>
  <si>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</si>
  <si>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</si>
  <si>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</si>
  <si>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</si>
  <si>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</si>
  <si>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</si>
  <si>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</si>
  <si>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</si>
  <si>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</si>
  <si>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</si>
  <si>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</si>
  <si>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</si>
  <si>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</si>
  <si>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</si>
  <si>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</si>
  <si>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</si>
  <si>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</si>
  <si>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</si>
  <si>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</si>
  <si>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</si>
  <si>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</si>
  <si>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</si>
  <si>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</si>
  <si>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</si>
  <si>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</si>
  <si>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</si>
  <si>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</si>
  <si>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</si>
  <si>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</si>
  <si>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</si>
  <si>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</si>
  <si>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</si>
  <si>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</si>
  <si>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</si>
  <si>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</si>
  <si>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</si>
  <si>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</si>
  <si>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</si>
  <si>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</si>
  <si>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</si>
  <si>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</si>
  <si>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</si>
  <si>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</si>
  <si>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</si>
  <si>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</si>
  <si>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</si>
  <si>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</si>
  <si>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</si>
  <si>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</si>
  <si>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</si>
  <si>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</si>
  <si>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</si>
  <si>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</si>
  <si>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</si>
  <si>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</si>
  <si>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</si>
  <si>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</si>
  <si>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</si>
  <si>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</si>
  <si>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</si>
  <si>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</si>
  <si>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</si>
  <si>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</si>
  <si>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</si>
  <si>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</si>
  <si>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</si>
  <si>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</si>
  <si>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</si>
  <si>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</si>
  <si>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</si>
  <si>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</si>
  <si>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</si>
  <si>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</si>
  <si>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</si>
  <si>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</si>
  <si>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</si>
  <si>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</si>
  <si>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</si>
  <si>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</si>
  <si>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</si>
  <si>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</si>
  <si>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</si>
  <si>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</si>
  <si>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</si>
  <si>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</si>
  <si>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</si>
  <si>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</si>
  <si>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</si>
  <si>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</si>
  <si>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</si>
  <si>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</si>
  <si>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</si>
  <si>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</si>
  <si>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</si>
  <si>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</si>
  <si>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</si>
  <si>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</si>
  <si>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</si>
  <si>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</si>
  <si>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</si>
  <si>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</si>
  <si>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</si>
  <si>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</si>
  <si>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</si>
  <si>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</si>
  <si>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</si>
  <si>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</si>
  <si>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</si>
  <si>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</si>
  <si>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</si>
  <si>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</si>
  <si>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</si>
  <si>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</si>
  <si>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</si>
  <si>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</si>
  <si>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</si>
  <si>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</si>
  <si>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</si>
  <si>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</si>
  <si>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</si>
  <si>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</si>
  <si>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</si>
  <si>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</si>
  <si>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</si>
  <si>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</si>
  <si>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</si>
  <si>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</si>
  <si>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</si>
  <si>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</si>
  <si>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</si>
  <si>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</si>
  <si>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</si>
  <si>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</si>
  <si>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</si>
  <si>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</si>
  <si>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</si>
  <si>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</si>
  <si>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</si>
  <si>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</si>
  <si>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</si>
  <si>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</si>
  <si>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</si>
  <si>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</si>
  <si>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</si>
  <si>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</si>
  <si>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</si>
  <si>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</si>
  <si>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</si>
  <si>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</si>
  <si>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</si>
  <si>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</si>
  <si>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</si>
  <si>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</si>
  <si>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</si>
  <si>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</si>
  <si>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</si>
  <si>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</si>
  <si>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</si>
  <si>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</si>
  <si>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</si>
  <si>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</si>
  <si>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</si>
  <si>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</si>
  <si>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</si>
  <si>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</si>
  <si>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</si>
  <si>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</si>
  <si>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</si>
  <si>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</si>
  <si>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</si>
  <si>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</si>
  <si>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</si>
  <si>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</si>
  <si>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</si>
  <si>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</si>
  <si>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</si>
  <si>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</si>
  <si>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</si>
  <si>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</si>
  <si>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</si>
  <si>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</si>
  <si>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</si>
  <si>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</si>
  <si>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</si>
  <si>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</si>
  <si>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</si>
  <si>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</si>
  <si>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</si>
  <si>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</si>
  <si>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</si>
  <si>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</si>
  <si>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</si>
  <si>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</si>
  <si>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</si>
  <si>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</si>
  <si>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</si>
  <si>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</si>
  <si>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</si>
  <si>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</si>
  <si>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</si>
  <si>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</si>
  <si>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</si>
  <si>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</si>
  <si>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</si>
  <si>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</si>
  <si>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</si>
  <si>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</si>
  <si>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</si>
  <si>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</si>
  <si>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</si>
  <si>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</si>
  <si>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</si>
  <si>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</si>
  <si>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</si>
  <si>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</si>
  <si>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</si>
  <si>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</si>
  <si>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</si>
  <si>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</si>
  <si>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</si>
  <si>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</si>
  <si>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</si>
  <si>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</si>
  <si>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</si>
  <si>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</si>
  <si>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</si>
  <si>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</si>
  <si>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</si>
  <si>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</si>
  <si>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</si>
  <si>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</si>
  <si>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</si>
  <si>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</si>
  <si>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</si>
  <si>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</si>
  <si>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</si>
  <si>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</si>
  <si>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</si>
  <si>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</si>
  <si>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</si>
  <si>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</si>
  <si>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</si>
  <si>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</si>
  <si>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</si>
  <si>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</si>
  <si>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</si>
  <si>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</si>
  <si>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</si>
  <si>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</si>
  <si>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</si>
  <si>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</si>
  <si>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</si>
  <si>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</si>
  <si>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</si>
  <si>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</si>
  <si>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</si>
  <si>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</si>
  <si>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</si>
  <si>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</si>
  <si>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</si>
  <si>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</si>
  <si>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</si>
  <si>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</si>
  <si>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</si>
  <si>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</si>
  <si>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</si>
  <si>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</si>
  <si>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</si>
  <si>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</si>
  <si>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</si>
  <si>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</si>
  <si>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</si>
  <si>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</si>
  <si>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</si>
  <si>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</si>
  <si>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</si>
  <si>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</si>
  <si>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</si>
  <si>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</si>
  <si>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</si>
  <si>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</si>
  <si>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</si>
  <si>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</si>
  <si>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</si>
  <si>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</si>
  <si>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</si>
  <si>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</si>
  <si>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</si>
  <si>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</si>
  <si>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</si>
  <si>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</si>
  <si>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</si>
  <si>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</si>
  <si>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</si>
  <si>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</si>
  <si>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</si>
  <si>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</si>
  <si>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</si>
  <si>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</si>
  <si>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</si>
  <si>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</si>
  <si>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</si>
  <si>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</si>
  <si>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</si>
  <si>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</si>
  <si>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</si>
  <si>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</si>
  <si>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</si>
  <si>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</si>
  <si>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</si>
  <si>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</si>
  <si>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</si>
  <si>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</si>
  <si>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</si>
  <si>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</si>
  <si>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</si>
  <si>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</si>
  <si>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</si>
  <si>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</si>
  <si>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</si>
  <si>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</si>
  <si>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</si>
  <si>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</si>
  <si>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</si>
  <si>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</si>
  <si>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</si>
  <si>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</si>
  <si>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</si>
  <si>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</si>
  <si>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</si>
  <si>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</si>
  <si>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</si>
  <si>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</si>
  <si>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</si>
  <si>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</si>
  <si>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</si>
  <si>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</si>
  <si>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</si>
  <si>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</si>
  <si>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</si>
  <si>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</si>
  <si>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</si>
  <si>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</si>
  <si>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</si>
  <si>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</si>
  <si>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</si>
  <si>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</si>
  <si>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</si>
  <si>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17  ул. Студеновская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</si>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</sst>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7;&#1090;&#1091;&#1076;&#1077;&#1085;&#1086;&#1074;&#1089;&#1082;&#1072;&#1103;,%20&#1076;.%2017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9">
          <cell r="P79">
            <v>30497.688000000002</v>
          </cell>
          <cell r="U79">
            <v>34603.14600000001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AH38">
            <v>0.068573</v>
          </cell>
        </row>
        <row r="39">
          <cell r="AH39">
            <v>0.037291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H4">
            <v>3259.1</v>
          </cell>
        </row>
        <row r="38">
          <cell r="AH38">
            <v>0.068573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37519.64</v>
          </cell>
        </row>
        <row r="24">
          <cell r="D24">
            <v>-74656.48819960002</v>
          </cell>
        </row>
        <row r="25">
          <cell r="D25">
            <v>49264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6">
          <cell r="AH6">
            <v>0.020816</v>
          </cell>
        </row>
        <row r="11">
          <cell r="AH11">
            <v>0.106615</v>
          </cell>
        </row>
        <row r="18">
          <cell r="AH18">
            <v>0.096402</v>
          </cell>
        </row>
        <row r="20">
          <cell r="AH20">
            <v>0.174567</v>
          </cell>
        </row>
        <row r="21">
          <cell r="AH21">
            <v>0.319027</v>
          </cell>
        </row>
        <row r="25">
          <cell r="AH25">
            <v>0.693895</v>
          </cell>
        </row>
        <row r="27">
          <cell r="AH27">
            <v>0.072181</v>
          </cell>
        </row>
        <row r="28">
          <cell r="AH28">
            <v>0.157123</v>
          </cell>
        </row>
        <row r="29">
          <cell r="AH29">
            <v>0.057403</v>
          </cell>
        </row>
        <row r="30">
          <cell r="AH30">
            <v>0.111103</v>
          </cell>
        </row>
        <row r="34">
          <cell r="AH34">
            <v>0.288607</v>
          </cell>
        </row>
        <row r="37">
          <cell r="AH37">
            <v>0.455405</v>
          </cell>
        </row>
        <row r="46">
          <cell r="AH46">
            <v>0.159</v>
          </cell>
        </row>
        <row r="47">
          <cell r="AH47">
            <v>0.301</v>
          </cell>
        </row>
        <row r="48">
          <cell r="AH48">
            <v>0.077</v>
          </cell>
        </row>
        <row r="49">
          <cell r="AH49">
            <v>0.158</v>
          </cell>
        </row>
        <row r="50">
          <cell r="AH50">
            <v>0.041</v>
          </cell>
        </row>
        <row r="51">
          <cell r="AH51">
            <v>0.216</v>
          </cell>
        </row>
        <row r="52">
          <cell r="AH52">
            <v>0.044</v>
          </cell>
        </row>
        <row r="53">
          <cell r="AH53">
            <v>0.034</v>
          </cell>
        </row>
        <row r="55">
          <cell r="AH55">
            <v>0.268</v>
          </cell>
        </row>
        <row r="56">
          <cell r="AH56">
            <v>0.642</v>
          </cell>
        </row>
        <row r="57">
          <cell r="AH57">
            <v>0.057</v>
          </cell>
        </row>
        <row r="58">
          <cell r="AH58">
            <v>0.024</v>
          </cell>
        </row>
        <row r="59">
          <cell r="AH59">
            <v>0.284</v>
          </cell>
        </row>
        <row r="60">
          <cell r="AH60">
            <v>0.012</v>
          </cell>
        </row>
        <row r="63">
          <cell r="AH63">
            <v>0.042888</v>
          </cell>
        </row>
        <row r="64">
          <cell r="AH64">
            <v>0.029755</v>
          </cell>
        </row>
        <row r="73">
          <cell r="AH73">
            <v>0.032524</v>
          </cell>
        </row>
        <row r="74">
          <cell r="AH74">
            <v>0.086732</v>
          </cell>
        </row>
        <row r="75">
          <cell r="AH75">
            <v>0.062331</v>
          </cell>
        </row>
        <row r="77">
          <cell r="AH77">
            <v>0.885</v>
          </cell>
        </row>
        <row r="88">
          <cell r="AH88">
            <v>0.7109</v>
          </cell>
        </row>
        <row r="89">
          <cell r="AH89">
            <v>0.2839</v>
          </cell>
        </row>
        <row r="90">
          <cell r="AH90">
            <v>0.054</v>
          </cell>
        </row>
        <row r="91">
          <cell r="AH91">
            <v>0.0258</v>
          </cell>
        </row>
        <row r="101">
          <cell r="AH101">
            <v>1.2254</v>
          </cell>
        </row>
        <row r="102">
          <cell r="AH102">
            <v>0.78335</v>
          </cell>
        </row>
        <row r="123">
          <cell r="AH123">
            <v>184257.7551672</v>
          </cell>
        </row>
        <row r="124">
          <cell r="AH124">
            <v>204877.1813556</v>
          </cell>
        </row>
        <row r="125">
          <cell r="AH125">
            <v>47924.41368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D11" sqref="D11"/>
    </sheetView>
  </sheetViews>
  <sheetFormatPr defaultColWidth="9.140625" defaultRowHeight="15"/>
  <cols>
    <col min="1" max="1" width="9.140625" style="22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2" hidden="1" customWidth="1"/>
    <col min="6" max="6" width="17.8515625" style="14" hidden="1" customWidth="1"/>
    <col min="7" max="7" width="18.57421875" style="14" hidden="1" customWidth="1"/>
    <col min="8" max="8" width="19.00390625" style="14" hidden="1" customWidth="1"/>
    <col min="9" max="10" width="9.140625" style="14" hidden="1" customWidth="1"/>
    <col min="11" max="15" width="0" style="14" hidden="1" customWidth="1"/>
    <col min="16" max="22" width="9.140625" style="14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3" t="s">
        <v>365</v>
      </c>
      <c r="B2" s="23"/>
      <c r="C2" s="23"/>
      <c r="D2" s="23"/>
      <c r="E2" s="2">
        <v>3259.1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366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367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368</v>
      </c>
    </row>
    <row r="8" spans="1:4" ht="42.75" customHeight="1">
      <c r="A8" s="17" t="s">
        <v>103</v>
      </c>
      <c r="B8" s="17"/>
      <c r="C8" s="17"/>
      <c r="D8" s="17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37519.64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-74656.48819960002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49264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437059.3502028</v>
      </c>
    </row>
    <row r="13" spans="1:4" ht="15.75">
      <c r="A13" s="7" t="s">
        <v>94</v>
      </c>
      <c r="B13" s="24" t="s">
        <v>79</v>
      </c>
      <c r="C13" s="1" t="s">
        <v>73</v>
      </c>
      <c r="D13" s="8">
        <f>'[5]ГУК 2019'!$AH$124</f>
        <v>204877.1813556</v>
      </c>
    </row>
    <row r="14" spans="1:4" ht="15.75">
      <c r="A14" s="7" t="s">
        <v>95</v>
      </c>
      <c r="B14" s="24" t="s">
        <v>80</v>
      </c>
      <c r="C14" s="1" t="s">
        <v>73</v>
      </c>
      <c r="D14" s="8">
        <f>'[5]ГУК 2019'!$AH$123</f>
        <v>184257.7551672</v>
      </c>
    </row>
    <row r="15" spans="1:4" ht="15.75">
      <c r="A15" s="7" t="s">
        <v>96</v>
      </c>
      <c r="B15" s="24" t="s">
        <v>81</v>
      </c>
      <c r="C15" s="1" t="s">
        <v>73</v>
      </c>
      <c r="D15" s="18">
        <f>'[5]ГУК 2019'!$AH$125</f>
        <v>47924.41368</v>
      </c>
    </row>
    <row r="16" spans="1:5" ht="15.75">
      <c r="A16" s="24" t="s">
        <v>82</v>
      </c>
      <c r="B16" s="24" t="s">
        <v>83</v>
      </c>
      <c r="C16" s="24" t="s">
        <v>73</v>
      </c>
      <c r="D16" s="21">
        <f>D17</f>
        <v>427828.0402028</v>
      </c>
      <c r="E16" s="2">
        <v>450348.29</v>
      </c>
    </row>
    <row r="17" spans="1:4" ht="31.5">
      <c r="A17" s="24" t="s">
        <v>59</v>
      </c>
      <c r="B17" s="24" t="s">
        <v>97</v>
      </c>
      <c r="C17" s="24" t="s">
        <v>73</v>
      </c>
      <c r="D17" s="21">
        <f>D12-D25+D246+D262</f>
        <v>427828.0402028</v>
      </c>
    </row>
    <row r="18" spans="1:4" ht="31.5">
      <c r="A18" s="24" t="s">
        <v>84</v>
      </c>
      <c r="B18" s="24" t="s">
        <v>98</v>
      </c>
      <c r="C18" s="24" t="s">
        <v>73</v>
      </c>
      <c r="D18" s="24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4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4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4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1">
        <f>D16+D10+D9</f>
        <v>390691.1920032</v>
      </c>
    </row>
    <row r="23" spans="1:4" ht="15.75">
      <c r="A23" s="24" t="s">
        <v>91</v>
      </c>
      <c r="B23" s="24" t="s">
        <v>99</v>
      </c>
      <c r="C23" s="24" t="s">
        <v>73</v>
      </c>
      <c r="D23" s="21">
        <v>1456.52</v>
      </c>
    </row>
    <row r="24" spans="1:4" ht="15.75">
      <c r="A24" s="24" t="s">
        <v>92</v>
      </c>
      <c r="B24" s="24" t="s">
        <v>100</v>
      </c>
      <c r="C24" s="24" t="s">
        <v>73</v>
      </c>
      <c r="D24" s="21">
        <f>D22-D241</f>
        <v>-5005.373651600035</v>
      </c>
    </row>
    <row r="25" spans="1:5" ht="15.75">
      <c r="A25" s="24" t="s">
        <v>93</v>
      </c>
      <c r="B25" s="24" t="s">
        <v>101</v>
      </c>
      <c r="C25" s="24" t="s">
        <v>73</v>
      </c>
      <c r="D25" s="21">
        <v>22570.94</v>
      </c>
      <c r="E25" s="2">
        <f>D12-(D16+D10)+D246-D24+D11</f>
        <v>127096.80185120006</v>
      </c>
    </row>
    <row r="26" spans="1:4" ht="35.25" customHeight="1">
      <c r="A26" s="17" t="s">
        <v>102</v>
      </c>
      <c r="B26" s="17"/>
      <c r="C26" s="17"/>
      <c r="D26" s="17"/>
    </row>
    <row r="27" spans="1:22" s="6" customFormat="1" ht="31.5">
      <c r="A27" s="15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F28</f>
        <v>34611.642</v>
      </c>
      <c r="E28" s="2">
        <f>'[1]2018 Управл'!$U$79</f>
        <v>34603.14600000001</v>
      </c>
      <c r="F28" s="14">
        <f>'[5]ГУК 2019'!$AH$77*12*E2</f>
        <v>34611.642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9">
        <f>E28/E2</f>
        <v>10.617393145346878</v>
      </c>
    </row>
    <row r="33" spans="1:22" s="6" customFormat="1" ht="31.5">
      <c r="A33" s="15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42288.13027999999</v>
      </c>
    </row>
    <row r="35" spans="1:6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2111.9</v>
      </c>
      <c r="F35" s="14">
        <f>'[5]ГУК 2019'!$AH$90*12*E2</f>
        <v>2111.8968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0.6480009818661594</v>
      </c>
    </row>
    <row r="39" spans="1:6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1009.02</v>
      </c>
      <c r="F39" s="14">
        <f>'[5]ГУК 2019'!$AH$91*12*E2</f>
        <v>1009.0173599999999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0.3096008100395815</v>
      </c>
    </row>
    <row r="43" spans="1:6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11103.1</v>
      </c>
      <c r="F43" s="14">
        <f>'[5]ГУК 2019'!$AH$89*12*E2</f>
        <v>11103.101879999998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3.4067994231536316</v>
      </c>
    </row>
    <row r="47" spans="1:7" ht="31.5">
      <c r="A47" s="7" t="s">
        <v>327</v>
      </c>
      <c r="B47" s="1" t="s">
        <v>106</v>
      </c>
      <c r="C47" s="1" t="s">
        <v>67</v>
      </c>
      <c r="D47" s="1" t="s">
        <v>14</v>
      </c>
      <c r="E47" s="2">
        <f>F47</f>
        <v>27802.730279999996</v>
      </c>
      <c r="F47" s="14">
        <f>'[5]ГУК 2019'!$AH$88*12*E2</f>
        <v>27802.730279999996</v>
      </c>
      <c r="G47" s="2">
        <v>27713.62</v>
      </c>
    </row>
    <row r="48" spans="1:4" ht="15.75">
      <c r="A48" s="7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330</v>
      </c>
      <c r="B50" s="1" t="s">
        <v>108</v>
      </c>
      <c r="C50" s="1" t="s">
        <v>73</v>
      </c>
      <c r="D50" s="18">
        <f>E47/E2</f>
        <v>8.5308</v>
      </c>
    </row>
    <row r="51" spans="1:5" ht="47.25">
      <c r="A51" s="7" t="s">
        <v>331</v>
      </c>
      <c r="B51" s="1" t="s">
        <v>106</v>
      </c>
      <c r="C51" s="1" t="s">
        <v>67</v>
      </c>
      <c r="D51" s="18" t="s">
        <v>317</v>
      </c>
      <c r="E51" s="2">
        <v>261.38</v>
      </c>
    </row>
    <row r="52" spans="1:4" ht="15.75">
      <c r="A52" s="7" t="s">
        <v>332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333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334</v>
      </c>
      <c r="B54" s="1" t="s">
        <v>108</v>
      </c>
      <c r="C54" s="1" t="s">
        <v>73</v>
      </c>
      <c r="D54" s="18">
        <f>E51/E2</f>
        <v>0.08020005522997146</v>
      </c>
    </row>
    <row r="55" spans="1:5" ht="31.5">
      <c r="A55" s="7" t="s">
        <v>335</v>
      </c>
      <c r="B55" s="1" t="s">
        <v>106</v>
      </c>
      <c r="C55" s="1" t="s">
        <v>67</v>
      </c>
      <c r="D55" s="18" t="s">
        <v>316</v>
      </c>
      <c r="E55" s="2">
        <v>0</v>
      </c>
    </row>
    <row r="56" spans="1:4" ht="15.75">
      <c r="A56" s="7" t="s">
        <v>336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337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338</v>
      </c>
      <c r="B58" s="1" t="s">
        <v>108</v>
      </c>
      <c r="C58" s="1" t="s">
        <v>73</v>
      </c>
      <c r="D58" s="18">
        <f>E55/E2</f>
        <v>0</v>
      </c>
    </row>
    <row r="59" spans="1:22" s="6" customFormat="1" ht="24.75" customHeight="1">
      <c r="A59" s="15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E60</f>
        <v>30497.688000000002</v>
      </c>
      <c r="E60" s="2">
        <f>'[1]2018 Управл'!$P$79</f>
        <v>30497.688000000002</v>
      </c>
      <c r="F60" s="14">
        <f>'[5]ГУК 2019'!$AH$102*12*E2</f>
        <v>30636.19182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9">
        <f>E60/E2</f>
        <v>9.357702433187077</v>
      </c>
    </row>
    <row r="65" spans="1:22" s="6" customFormat="1" ht="15.75">
      <c r="A65" s="15" t="s">
        <v>135</v>
      </c>
      <c r="B65" s="4" t="s">
        <v>104</v>
      </c>
      <c r="C65" s="4" t="s">
        <v>67</v>
      </c>
      <c r="D65" s="4" t="s">
        <v>363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8">
        <f>E65</f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363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20">
        <f>E65/E2</f>
        <v>0</v>
      </c>
    </row>
    <row r="71" spans="1:22" s="6" customFormat="1" ht="15.75">
      <c r="A71" s="15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142</v>
      </c>
      <c r="B72" s="1" t="s">
        <v>105</v>
      </c>
      <c r="C72" s="1" t="s">
        <v>73</v>
      </c>
      <c r="D72" s="8">
        <f>E72</f>
        <v>47924.41</v>
      </c>
      <c r="E72" s="2">
        <v>47924.41</v>
      </c>
      <c r="F72" s="14">
        <f>'[5]ГУК 2019'!$AH$101*12*E2</f>
        <v>47924.41368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9">
        <f>E72/E2</f>
        <v>14.704798870853919</v>
      </c>
    </row>
    <row r="77" spans="1:22" s="6" customFormat="1" ht="31.5">
      <c r="A77" s="15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19009.88</v>
      </c>
    </row>
    <row r="79" spans="1:6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19009.88</v>
      </c>
      <c r="F79" s="14">
        <f>'[5]ГУК 2019'!$AH$37*12*E2</f>
        <v>17810.525225999998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9">
        <f>E79/E2</f>
        <v>5.832861833021386</v>
      </c>
    </row>
    <row r="83" spans="1:22" s="6" customFormat="1" ht="31.5">
      <c r="A83" s="15" t="s">
        <v>155</v>
      </c>
      <c r="B83" s="4" t="s">
        <v>104</v>
      </c>
      <c r="C83" s="4" t="s">
        <v>67</v>
      </c>
      <c r="D83" s="4" t="s">
        <v>55</v>
      </c>
      <c r="E83" s="2">
        <f>34488.99+4741.44</f>
        <v>39230.43</v>
      </c>
      <c r="F83" s="5" t="s">
        <v>325</v>
      </c>
      <c r="G83" s="5">
        <f>('[5]ГУК 2019'!$AH$73+'[5]ГУК 2019'!$AH$74+'[5]ГУК 2019'!$AH$75)*12*E2</f>
        <v>7101.722300400001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39230.43</v>
      </c>
      <c r="F84" s="14">
        <v>80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9">
        <f>E83/F84</f>
        <v>490.380375</v>
      </c>
    </row>
    <row r="89" spans="1:22" s="6" customFormat="1" ht="47.25">
      <c r="A89" s="15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8">
        <f>E91+E95</f>
        <v>3034.0553695999997</v>
      </c>
      <c r="F90" s="1">
        <v>616.7</v>
      </c>
    </row>
    <row r="91" spans="1:7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1356.74</v>
      </c>
      <c r="F91" s="16" t="s">
        <v>359</v>
      </c>
      <c r="G91" s="14">
        <f>'[5]ГУК 2019'!$AH$64*12*E2</f>
        <v>1163.694246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16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9">
        <f>E91/F90</f>
        <v>2.1999999999999997</v>
      </c>
      <c r="F94" s="1" t="s">
        <v>326</v>
      </c>
    </row>
    <row r="95" spans="1:8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f>G95</f>
        <v>1677.3153696</v>
      </c>
      <c r="F95" s="1">
        <f>F90</f>
        <v>616.7</v>
      </c>
      <c r="G95" s="14">
        <f>'[5]ГУК 2019'!$AH$63*12*E2</f>
        <v>1677.3153696</v>
      </c>
      <c r="H95" s="2">
        <v>333.02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9">
        <f>E95/F95</f>
        <v>2.7198238521161016</v>
      </c>
    </row>
    <row r="99" spans="1:22" s="6" customFormat="1" ht="63">
      <c r="A99" s="15" t="s">
        <v>172</v>
      </c>
      <c r="B99" s="4" t="s">
        <v>104</v>
      </c>
      <c r="C99" s="4" t="s">
        <v>67</v>
      </c>
      <c r="D99" s="4" t="s">
        <v>26</v>
      </c>
      <c r="E99" s="2"/>
      <c r="F99" s="1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E101+E105+E113+E117+E121+E125+E129+E133+E137+E141+E145+E149+E153+E154+E109</f>
        <v>103673.3680844</v>
      </c>
    </row>
    <row r="101" spans="1:7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f>F101</f>
        <v>1799.0232</v>
      </c>
      <c r="F101" s="14">
        <f>('[5]ГУК 2019'!$AH$53+'[5]ГУК 2019'!$AH$60)*12*E2</f>
        <v>1799.0232</v>
      </c>
      <c r="G101" s="2">
        <v>1402.06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9">
        <f>E101/E2</f>
        <v>0.552</v>
      </c>
    </row>
    <row r="105" spans="1:7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f>F105</f>
        <v>6218.3628</v>
      </c>
      <c r="F105" s="14">
        <f>'[5]ГУК 2019'!$AH$46*12*E2</f>
        <v>6218.3628</v>
      </c>
      <c r="G105" s="2">
        <v>4663.77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9">
        <f>E105/E2</f>
        <v>1.908</v>
      </c>
    </row>
    <row r="109" spans="1:6" ht="31.5">
      <c r="A109" s="7"/>
      <c r="B109" s="1" t="s">
        <v>106</v>
      </c>
      <c r="C109" s="1" t="s">
        <v>67</v>
      </c>
      <c r="D109" s="21" t="s">
        <v>364</v>
      </c>
      <c r="E109" s="2">
        <v>3373.64</v>
      </c>
      <c r="F109" s="14">
        <f>'[5]ГУК 2019'!$AH$50*12*E2</f>
        <v>1603.4772</v>
      </c>
    </row>
    <row r="110" spans="1:4" ht="15.75">
      <c r="A110" s="7"/>
      <c r="B110" s="1" t="s">
        <v>107</v>
      </c>
      <c r="C110" s="1" t="s">
        <v>67</v>
      </c>
      <c r="D110" s="21" t="s">
        <v>24</v>
      </c>
    </row>
    <row r="111" spans="1:4" ht="15.75">
      <c r="A111" s="7"/>
      <c r="B111" s="1" t="s">
        <v>64</v>
      </c>
      <c r="C111" s="1" t="s">
        <v>67</v>
      </c>
      <c r="D111" s="21" t="s">
        <v>10</v>
      </c>
    </row>
    <row r="112" spans="1:4" ht="15.75">
      <c r="A112" s="7"/>
      <c r="B112" s="1" t="s">
        <v>108</v>
      </c>
      <c r="C112" s="1" t="s">
        <v>73</v>
      </c>
      <c r="D112" s="21">
        <f>E109/E2</f>
        <v>1.0351446718419195</v>
      </c>
    </row>
    <row r="113" spans="1:7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f>F113</f>
        <v>2659.4256</v>
      </c>
      <c r="F113" s="14">
        <f>('[5]ГУК 2019'!$AH$52+'[5]ГУК 2019'!$AH$58)*12*E2</f>
        <v>2659.4256</v>
      </c>
      <c r="G113" s="2">
        <v>1893.86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9">
        <f>E113/E2</f>
        <v>0.8160000000000001</v>
      </c>
    </row>
    <row r="117" spans="1:7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f>F117</f>
        <v>28119.5148</v>
      </c>
      <c r="F117" s="14">
        <f>('[5]ГУК 2019'!$AH$48+'[5]ГУК 2019'!$AH$56)*12*E2</f>
        <v>28119.5148</v>
      </c>
      <c r="G117" s="2">
        <v>24452.99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9">
        <f>E117/E2</f>
        <v>8.628</v>
      </c>
    </row>
    <row r="121" spans="1:7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F121</f>
        <v>22253.134799999996</v>
      </c>
      <c r="F121" s="14">
        <f>('[5]ГУК 2019'!$AH$47+'[5]ГУК 2019'!$AH$55)*12*E2</f>
        <v>22253.134799999996</v>
      </c>
      <c r="G121" s="2">
        <f>5614.28+9641.51</f>
        <v>15255.79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9">
        <f>E121/E2</f>
        <v>6.827999999999999</v>
      </c>
    </row>
    <row r="125" spans="1:7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f>F125</f>
        <v>11107.012799999999</v>
      </c>
      <c r="F125" s="14">
        <f>'[5]ГУК 2019'!$AH$59*12*E2</f>
        <v>11107.012799999999</v>
      </c>
      <c r="G125" s="2">
        <v>5550.247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9">
        <f>E125/E2</f>
        <v>3.4079999999999995</v>
      </c>
    </row>
    <row r="129" spans="1:7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f>F129</f>
        <v>8447.5872</v>
      </c>
      <c r="F129" s="14">
        <f>'[5]ГУК 2019'!$AH$51*12*E2</f>
        <v>8447.5872</v>
      </c>
      <c r="G129" s="2">
        <v>2817.49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9">
        <f>E129/E2</f>
        <v>2.592</v>
      </c>
    </row>
    <row r="133" spans="1:7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f>F133</f>
        <v>6179.253599999999</v>
      </c>
      <c r="F133" s="14">
        <f>'[5]ГУК 2019'!$AH$49*12*E2</f>
        <v>6179.253599999999</v>
      </c>
      <c r="G133" s="2">
        <v>2057.8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9">
        <f>E133/E2</f>
        <v>1.8959999999999997</v>
      </c>
    </row>
    <row r="137" spans="1:7" ht="31.5">
      <c r="A137" s="7" t="s">
        <v>339</v>
      </c>
      <c r="B137" s="1" t="s">
        <v>106</v>
      </c>
      <c r="C137" s="1" t="s">
        <v>67</v>
      </c>
      <c r="D137" s="1" t="s">
        <v>322</v>
      </c>
      <c r="E137" s="2">
        <f>F137</f>
        <v>2229.2244</v>
      </c>
      <c r="F137" s="14">
        <f>'[5]ГУК 2019'!$AH$57*12*E2</f>
        <v>2229.2244</v>
      </c>
      <c r="G137" s="2">
        <v>1112.66</v>
      </c>
    </row>
    <row r="138" spans="1:4" ht="15.75">
      <c r="A138" s="7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342</v>
      </c>
      <c r="B140" s="1" t="s">
        <v>108</v>
      </c>
      <c r="C140" s="1" t="s">
        <v>73</v>
      </c>
      <c r="D140" s="19">
        <f>E137/E2</f>
        <v>0.684</v>
      </c>
    </row>
    <row r="141" spans="1:5" ht="31.5">
      <c r="A141" s="7"/>
      <c r="B141" s="1" t="s">
        <v>106</v>
      </c>
      <c r="C141" s="1" t="s">
        <v>67</v>
      </c>
      <c r="D141" s="19" t="s">
        <v>321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9" t="s">
        <v>31</v>
      </c>
    </row>
    <row r="143" spans="1:4" ht="15.75">
      <c r="A143" s="7"/>
      <c r="B143" s="1" t="s">
        <v>64</v>
      </c>
      <c r="C143" s="1" t="s">
        <v>67</v>
      </c>
      <c r="D143" s="19" t="s">
        <v>10</v>
      </c>
    </row>
    <row r="144" spans="1:4" ht="15.75">
      <c r="A144" s="7"/>
      <c r="B144" s="1" t="s">
        <v>108</v>
      </c>
      <c r="C144" s="1" t="s">
        <v>73</v>
      </c>
      <c r="D144" s="19">
        <f>E141/E2</f>
        <v>0</v>
      </c>
    </row>
    <row r="145" spans="1:6" ht="31.5">
      <c r="A145" s="7" t="s">
        <v>343</v>
      </c>
      <c r="B145" s="1" t="s">
        <v>106</v>
      </c>
      <c r="C145" s="1" t="s">
        <v>67</v>
      </c>
      <c r="D145" s="19" t="s">
        <v>323</v>
      </c>
      <c r="E145" s="2">
        <v>0</v>
      </c>
      <c r="F145" s="14">
        <f>'[5]ГУК 2019'!$AH$6*12*E2</f>
        <v>814.0971072</v>
      </c>
    </row>
    <row r="146" spans="1:4" ht="15.75">
      <c r="A146" s="7" t="s">
        <v>344</v>
      </c>
      <c r="B146" s="1" t="s">
        <v>107</v>
      </c>
      <c r="C146" s="1" t="s">
        <v>67</v>
      </c>
      <c r="D146" s="19" t="s">
        <v>24</v>
      </c>
    </row>
    <row r="147" spans="1:4" ht="15.75">
      <c r="A147" s="7" t="s">
        <v>345</v>
      </c>
      <c r="B147" s="1" t="s">
        <v>64</v>
      </c>
      <c r="C147" s="1" t="s">
        <v>67</v>
      </c>
      <c r="D147" s="19" t="s">
        <v>10</v>
      </c>
    </row>
    <row r="148" spans="1:4" ht="15.75">
      <c r="A148" s="7" t="s">
        <v>346</v>
      </c>
      <c r="B148" s="1" t="s">
        <v>108</v>
      </c>
      <c r="C148" s="1" t="s">
        <v>73</v>
      </c>
      <c r="D148" s="19">
        <f>E145/E2</f>
        <v>0</v>
      </c>
    </row>
    <row r="149" spans="1:6" ht="31.5">
      <c r="A149" s="7" t="s">
        <v>347</v>
      </c>
      <c r="B149" s="1" t="s">
        <v>106</v>
      </c>
      <c r="C149" s="1" t="s">
        <v>67</v>
      </c>
      <c r="D149" s="19" t="s">
        <v>320</v>
      </c>
      <c r="E149" s="2">
        <v>0</v>
      </c>
      <c r="F149" s="14">
        <f>'[5]ГУК 2019'!$AH$32*12*E2</f>
        <v>0</v>
      </c>
    </row>
    <row r="150" spans="1:4" ht="15.75">
      <c r="A150" s="7" t="s">
        <v>348</v>
      </c>
      <c r="B150" s="1" t="s">
        <v>107</v>
      </c>
      <c r="C150" s="1" t="s">
        <v>67</v>
      </c>
      <c r="D150" s="19" t="s">
        <v>24</v>
      </c>
    </row>
    <row r="151" spans="1:4" ht="15.75">
      <c r="A151" s="7" t="s">
        <v>349</v>
      </c>
      <c r="B151" s="1" t="s">
        <v>64</v>
      </c>
      <c r="C151" s="1" t="s">
        <v>67</v>
      </c>
      <c r="D151" s="19" t="s">
        <v>10</v>
      </c>
    </row>
    <row r="152" spans="1:4" ht="15.75">
      <c r="A152" s="7" t="s">
        <v>350</v>
      </c>
      <c r="B152" s="1" t="s">
        <v>108</v>
      </c>
      <c r="C152" s="1" t="s">
        <v>73</v>
      </c>
      <c r="D152" s="19">
        <f>E149/E2</f>
        <v>0</v>
      </c>
    </row>
    <row r="153" spans="1:7" ht="31.5">
      <c r="A153" s="7" t="s">
        <v>351</v>
      </c>
      <c r="B153" s="1" t="s">
        <v>106</v>
      </c>
      <c r="C153" s="1" t="s">
        <v>67</v>
      </c>
      <c r="D153" s="1" t="s">
        <v>318</v>
      </c>
      <c r="E153" s="2">
        <f>F153</f>
        <v>11287.188884399999</v>
      </c>
      <c r="F153" s="11">
        <f>'[5]ГУК 2019'!$AH$34*12*E2</f>
        <v>11287.188884399999</v>
      </c>
      <c r="G153" s="2">
        <v>3329.53</v>
      </c>
    </row>
    <row r="154" spans="1:6" ht="15.75">
      <c r="A154" s="7" t="s">
        <v>352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353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354</v>
      </c>
      <c r="B156" s="1" t="s">
        <v>108</v>
      </c>
      <c r="C156" s="1" t="s">
        <v>73</v>
      </c>
      <c r="D156" s="19">
        <f>E153/E2</f>
        <v>3.463284</v>
      </c>
    </row>
    <row r="157" spans="1:4" ht="47.25">
      <c r="A157" s="15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71656.7568224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4">
        <v>1</v>
      </c>
      <c r="G159" s="14">
        <f>'[2]гук(2016)'!$AH$39*12*E2</f>
        <v>1458.4211771999999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9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362</v>
      </c>
      <c r="E163" s="2">
        <f>'[3]гук(2016)'!$AH$38*12*'[3]гук(2016)'!$AH$4</f>
        <v>2681.8351715999997</v>
      </c>
      <c r="F163" s="14">
        <v>1</v>
      </c>
      <c r="G163" s="14">
        <f>'[2]гук(2016)'!$AH$38*12*E2</f>
        <v>2681.8351715999997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9">
        <f>E163/F163</f>
        <v>2681.8351715999997</v>
      </c>
    </row>
    <row r="167" spans="1:7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f>F167</f>
        <v>4345.1494476</v>
      </c>
      <c r="F167" s="14">
        <f>'[5]ГУК 2019'!$AH$30*12*E2</f>
        <v>4345.1494476</v>
      </c>
      <c r="G167" s="2">
        <v>2512.74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9">
        <f>E167/E2</f>
        <v>1.333236</v>
      </c>
    </row>
    <row r="171" spans="1:7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f>F171</f>
        <v>2822.9411652</v>
      </c>
      <c r="F171" s="14">
        <f>'[5]ГУК 2019'!$AH$27*12*E2</f>
        <v>2822.9411652</v>
      </c>
      <c r="G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9">
        <f>E171/E2</f>
        <v>0.8661719999999999</v>
      </c>
    </row>
    <row r="175" spans="1:7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F175</f>
        <v>12476.890748400001</v>
      </c>
      <c r="F175" s="14">
        <f>'[5]ГУК 2019'!$AH$21*12*E2</f>
        <v>12476.890748400001</v>
      </c>
      <c r="G175" s="2">
        <v>3898.64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9">
        <f>E175/E2</f>
        <v>3.8283240000000003</v>
      </c>
    </row>
    <row r="179" spans="1:7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f>F179</f>
        <v>6827.175716399999</v>
      </c>
      <c r="F179" s="14">
        <f>'[5]ГУК 2019'!$AH$20*12*E2</f>
        <v>6827.175716399999</v>
      </c>
      <c r="G179" s="2">
        <v>202.17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9">
        <f>E179/E2</f>
        <v>2.094804</v>
      </c>
    </row>
    <row r="183" spans="1:7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f>F183</f>
        <v>2244.9854076</v>
      </c>
      <c r="F183" s="14">
        <f>'[5]ГУК 2019'!$AH$29*12*E2</f>
        <v>2244.9854076</v>
      </c>
      <c r="G183" s="2">
        <v>1629.98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9">
        <f>E183/E2</f>
        <v>0.6888360000000001</v>
      </c>
    </row>
    <row r="187" spans="1:7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f>F187</f>
        <v>6144.9548316</v>
      </c>
      <c r="F187" s="14">
        <f>'[5]ГУК 2019'!$AH$28*12*E2</f>
        <v>6144.9548316</v>
      </c>
      <c r="G187" s="2">
        <v>5611.75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4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9">
        <f>E187/E2</f>
        <v>1.8854760000000002</v>
      </c>
    </row>
    <row r="191" spans="1:7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f>F191</f>
        <v>27137.678334000004</v>
      </c>
      <c r="F191" s="14">
        <f>'[5]ГУК 2019'!$AH$25*12*E2</f>
        <v>27137.678334000004</v>
      </c>
      <c r="G191" s="2">
        <v>1648.11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9">
        <f>E191/E2</f>
        <v>8.326740000000001</v>
      </c>
    </row>
    <row r="195" spans="1:6" ht="31.5">
      <c r="A195" s="7"/>
      <c r="B195" s="1" t="s">
        <v>106</v>
      </c>
      <c r="C195" s="1" t="s">
        <v>67</v>
      </c>
      <c r="D195" s="19" t="s">
        <v>360</v>
      </c>
      <c r="E195" s="2">
        <v>4826.72</v>
      </c>
      <c r="F195" s="14">
        <f>'[5]ГУК 2019'!$AH$11*12*E2</f>
        <v>4169.627358</v>
      </c>
    </row>
    <row r="196" spans="1:4" ht="15.75">
      <c r="A196" s="7"/>
      <c r="B196" s="1" t="s">
        <v>107</v>
      </c>
      <c r="C196" s="1" t="s">
        <v>67</v>
      </c>
      <c r="D196" s="19" t="s">
        <v>24</v>
      </c>
    </row>
    <row r="197" spans="1:4" ht="15.75">
      <c r="A197" s="7"/>
      <c r="B197" s="1" t="s">
        <v>64</v>
      </c>
      <c r="C197" s="1" t="s">
        <v>67</v>
      </c>
      <c r="D197" s="19" t="s">
        <v>10</v>
      </c>
    </row>
    <row r="198" spans="1:4" ht="15.75">
      <c r="A198" s="7"/>
      <c r="B198" s="1" t="s">
        <v>108</v>
      </c>
      <c r="C198" s="1" t="s">
        <v>73</v>
      </c>
      <c r="D198" s="19">
        <f>E195/E2</f>
        <v>1.480997821484459</v>
      </c>
    </row>
    <row r="199" spans="1:4" ht="47.25">
      <c r="A199" s="15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3770.2050984</v>
      </c>
      <c r="F200" s="12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9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20">
        <f>E209/E2</f>
        <v>0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324</v>
      </c>
      <c r="E217" s="2">
        <v>0</v>
      </c>
      <c r="F217" s="14" t="s">
        <v>361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9">
        <f>E217/E2</f>
        <v>0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9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9">
        <f>E225/E2</f>
        <v>0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9">
        <f>E229/E2</f>
        <v>0</v>
      </c>
    </row>
    <row r="233" spans="1:7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f>F233</f>
        <v>3770.2050984</v>
      </c>
      <c r="F233" s="14">
        <f>'[5]ГУК 2019'!$AH$18*12*E2</f>
        <v>3770.2050984</v>
      </c>
      <c r="G233" s="2">
        <v>349.01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9">
        <f>E233/E2</f>
        <v>1.156824</v>
      </c>
    </row>
    <row r="237" spans="1:6" ht="31.5">
      <c r="A237" s="7" t="s">
        <v>355</v>
      </c>
      <c r="B237" s="1" t="s">
        <v>106</v>
      </c>
      <c r="C237" s="1" t="s">
        <v>67</v>
      </c>
      <c r="D237" s="1" t="s">
        <v>53</v>
      </c>
      <c r="E237" s="2">
        <v>0</v>
      </c>
      <c r="F237" s="14" t="s">
        <v>319</v>
      </c>
    </row>
    <row r="238" spans="1:4" ht="15.75">
      <c r="A238" s="7" t="s">
        <v>356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357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358</v>
      </c>
      <c r="B240" s="1" t="s">
        <v>108</v>
      </c>
      <c r="C240" s="1" t="s">
        <v>73</v>
      </c>
      <c r="D240" s="19">
        <f>E237/E2</f>
        <v>0</v>
      </c>
    </row>
    <row r="241" spans="1:4" ht="15.75">
      <c r="A241" s="7"/>
      <c r="B241" s="4" t="s">
        <v>268</v>
      </c>
      <c r="C241" s="1" t="s">
        <v>73</v>
      </c>
      <c r="D241" s="13">
        <f>SUM(D28,D34,D60,D66,D72,D78,D84,D90,D100,D158,D200)</f>
        <v>395696.56565480004</v>
      </c>
    </row>
    <row r="242" spans="1:4" ht="15.75">
      <c r="A242" s="17" t="s">
        <v>280</v>
      </c>
      <c r="B242" s="17"/>
      <c r="C242" s="17"/>
      <c r="D242" s="17"/>
    </row>
    <row r="243" spans="1:4" ht="15.75">
      <c r="A243" s="7" t="s">
        <v>281</v>
      </c>
      <c r="B243" s="1" t="s">
        <v>282</v>
      </c>
      <c r="C243" s="1" t="s">
        <v>283</v>
      </c>
      <c r="D243" s="25">
        <v>4</v>
      </c>
    </row>
    <row r="244" spans="1:4" ht="15.75">
      <c r="A244" s="7" t="s">
        <v>284</v>
      </c>
      <c r="B244" s="1" t="s">
        <v>285</v>
      </c>
      <c r="C244" s="1" t="s">
        <v>283</v>
      </c>
      <c r="D244" s="25">
        <v>3</v>
      </c>
    </row>
    <row r="245" spans="1:4" ht="15.75">
      <c r="A245" s="7" t="s">
        <v>286</v>
      </c>
      <c r="B245" s="1" t="s">
        <v>287</v>
      </c>
      <c r="C245" s="1" t="s">
        <v>283</v>
      </c>
      <c r="D245" s="1">
        <v>1</v>
      </c>
    </row>
    <row r="246" spans="1:4" ht="15.75">
      <c r="A246" s="7" t="s">
        <v>288</v>
      </c>
      <c r="B246" s="1" t="s">
        <v>289</v>
      </c>
      <c r="C246" s="1" t="s">
        <v>73</v>
      </c>
      <c r="D246" s="18">
        <v>-11060.37</v>
      </c>
    </row>
    <row r="247" spans="1:4" ht="15.75">
      <c r="A247" s="17" t="s">
        <v>290</v>
      </c>
      <c r="B247" s="17"/>
      <c r="C247" s="17"/>
      <c r="D247" s="17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17" t="s">
        <v>298</v>
      </c>
      <c r="B254" s="17"/>
      <c r="C254" s="17"/>
      <c r="D254" s="17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17" t="s">
        <v>304</v>
      </c>
      <c r="B259" s="17"/>
      <c r="C259" s="17"/>
      <c r="D259" s="17"/>
    </row>
    <row r="260" spans="1:4" ht="15.75">
      <c r="A260" s="7" t="s">
        <v>305</v>
      </c>
      <c r="B260" s="1" t="s">
        <v>306</v>
      </c>
      <c r="C260" s="1" t="s">
        <v>283</v>
      </c>
      <c r="D260" s="1">
        <v>29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24400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2020-03-25T11:02:11Z</dcterms:modified>
  <cp:category/>
  <cp:version/>
  <cp:contentType/>
  <cp:contentStatus/>
</cp:coreProperties>
</file>