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tabRatio="601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<sst xmlns="http://schemas.openxmlformats.org/spreadsheetml/2006/main" count="918" uniqueCount="370">
  <si>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</si>
  <si>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</si>
  <si>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</si>
  <si>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</si>
  <si>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</si>
  <si>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</si>
  <si>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</si>
  <si>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</si>
  <si>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</si>
  <si>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</si>
  <si>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</si>
  <si>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</si>
  <si>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</si>
  <si>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</si>
  <si>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</si>
  <si>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</si>
  <si>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</si>
  <si>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</si>
  <si>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</si>
  <si>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</si>
  <si>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</si>
  <si>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</si>
  <si>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</si>
  <si>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</si>
  <si>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</si>
  <si>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</si>
  <si>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</si>
  <si>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</si>
  <si>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</si>
  <si>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</si>
  <si>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</si>
  <si>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</si>
  <si>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</si>
  <si>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</si>
  <si>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</si>
  <si>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</si>
  <si>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</si>
  <si>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</si>
  <si>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</si>
  <si>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</si>
  <si>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</si>
  <si>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</si>
  <si>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</si>
  <si>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</si>
  <si>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</si>
  <si>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</si>
  <si>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</si>
  <si>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</si>
  <si>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</si>
  <si>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</si>
  <si>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</si>
  <si>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</si>
  <si>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</si>
  <si>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</si>
  <si>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</si>
  <si>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</si>
  <si>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</si>
  <si>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</si>
  <si>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</si>
  <si>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</si>
  <si>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</si>
  <si>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</si>
  <si>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</si>
  <si>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</si>
  <si>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</si>
  <si>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</si>
  <si>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</si>
  <si>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</si>
  <si>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</si>
  <si>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</si>
  <si>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</si>
  <si>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</si>
  <si>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</si>
  <si>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</si>
  <si>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</si>
  <si>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</si>
  <si>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</si>
  <si>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</si>
  <si>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</si>
  <si>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</si>
  <si>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</si>
  <si>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</si>
  <si>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</si>
  <si>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</si>
  <si>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</si>
  <si>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</si>
  <si>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</si>
  <si>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</si>
  <si>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</si>
  <si>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</si>
  <si>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</si>
  <si>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</si>
  <si>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</si>
  <si>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</si>
  <si>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</si>
  <si>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</si>
  <si>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</si>
  <si>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</si>
  <si>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</si>
  <si>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</si>
  <si>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</si>
  <si>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</si>
  <si>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</si>
  <si>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</si>
  <si>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</si>
  <si>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</si>
  <si>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</si>
  <si>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</si>
  <si>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</si>
  <si>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</si>
  <si>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</si>
  <si>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</si>
  <si>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</si>
  <si>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</si>
  <si>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</si>
  <si>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</si>
  <si>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</si>
  <si>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</si>
  <si>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</si>
  <si>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</si>
  <si>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</si>
  <si>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</si>
  <si>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</si>
  <si>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</si>
  <si>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</si>
  <si>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</si>
  <si>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</si>
  <si>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</si>
  <si>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</si>
  <si>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</si>
  <si>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</si>
  <si>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</si>
  <si>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</si>
  <si>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</si>
  <si>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</si>
  <si>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</si>
  <si>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</si>
  <si>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</si>
  <si>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</si>
  <si>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</si>
  <si>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</si>
  <si>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</si>
  <si>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</si>
  <si>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</si>
  <si>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</si>
  <si>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</si>
  <si>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</si>
  <si>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</si>
  <si>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</si>
  <si>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</si>
  <si>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</si>
  <si>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</si>
  <si>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</si>
  <si>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</si>
  <si>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</si>
  <si>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</si>
  <si>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</si>
  <si>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</si>
  <si>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</si>
  <si>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</si>
  <si>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</si>
  <si>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</si>
  <si>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</si>
  <si>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</si>
  <si>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</si>
  <si>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</si>
  <si>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</si>
  <si>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</si>
  <si>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</si>
  <si>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</si>
  <si>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</si>
  <si>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</si>
  <si>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</si>
  <si>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</si>
  <si>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</si>
  <si>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</si>
  <si>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</si>
  <si>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</si>
  <si>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</si>
  <si>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</si>
  <si>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</si>
  <si>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</si>
  <si>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</si>
  <si>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</si>
  <si>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</si>
  <si>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</si>
  <si>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</si>
  <si>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</si>
  <si>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</si>
  <si>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</si>
  <si>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</si>
  <si>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</si>
  <si>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</si>
  <si>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</si>
  <si>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</si>
  <si>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</si>
  <si>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</si>
  <si>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</si>
  <si>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</si>
  <si>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</si>
  <si>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</si>
  <si>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</si>
  <si>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</si>
  <si>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</si>
  <si>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</si>
  <si>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</si>
  <si>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</si>
  <si>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</si>
  <si>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</si>
  <si>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</si>
  <si>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</si>
  <si>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</si>
  <si>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</si>
  <si>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</si>
  <si>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</si>
  <si>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</si>
  <si>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</si>
  <si>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</si>
  <si>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</si>
  <si>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</si>
  <si>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</si>
  <si>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</si>
  <si>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</si>
  <si>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</si>
  <si>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</si>
  <si>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</si>
  <si>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</si>
  <si>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</si>
  <si>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</si>
  <si>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</si>
  <si>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</si>
  <si>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</si>
  <si>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</si>
  <si>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</si>
  <si>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</si>
  <si>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</si>
  <si>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</si>
  <si>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</si>
  <si>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</si>
  <si>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</si>
  <si>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</si>
  <si>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</si>
  <si>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</si>
  <si>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</si>
  <si>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</si>
  <si>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</si>
  <si>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</si>
  <si>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</si>
  <si>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</si>
  <si>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</si>
  <si>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</si>
  <si>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</si>
  <si>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</si>
  <si>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</si>
  <si>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</si>
  <si>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</si>
  <si>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</si>
  <si>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</si>
  <si>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</si>
  <si>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</si>
  <si>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</si>
  <si>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</si>
  <si>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</si>
  <si>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</si>
  <si>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</si>
  <si>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</si>
  <si>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</si>
  <si>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</si>
  <si>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</si>
  <si>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</si>
  <si>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</si>
  <si>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</si>
  <si>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</si>
  <si>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</si>
  <si>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</si>
  <si>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</si>
  <si>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</si>
  <si>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</si>
  <si>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</si>
  <si>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</si>
  <si>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</si>
  <si>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</si>
  <si>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</si>
  <si>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</si>
  <si>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</si>
  <si>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</si>
  <si>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</si>
  <si>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</si>
  <si>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</si>
  <si>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</si>
  <si>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</si>
  <si>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</si>
  <si>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</si>
  <si>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</si>
  <si>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</si>
  <si>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</si>
  <si>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</si>
  <si>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</si>
  <si>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</si>
  <si>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</si>
  <si>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</si>
  <si>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</si>
  <si>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</si>
  <si>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</si>
  <si>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</si>
  <si>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</si>
  <si>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</si>
  <si>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</si>
  <si>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</si>
  <si>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</si>
  <si>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</si>
  <si>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</si>
  <si>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</si>
  <si>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</si>
  <si>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</si>
  <si>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</si>
  <si>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</si>
  <si>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</si>
  <si>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</si>
  <si>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</si>
  <si>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</si>
  <si>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</si>
  <si>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</si>
  <si>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</si>
  <si>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</si>
  <si>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</si>
  <si>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</si>
  <si>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</si>
  <si>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</si>
  <si>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</si>
  <si>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</si>
  <si>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</si>
  <si>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</si>
  <si>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</si>
  <si>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</si>
  <si>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</si>
  <si>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</si>
  <si>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</si>
  <si>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</si>
  <si>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</si>
  <si>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</si>
  <si>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</si>
  <si>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</si>
  <si>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</si>
  <si>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</si>
  <si>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</si>
  <si>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</si>
  <si>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</si>
  <si>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</si>
  <si>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</si>
  <si>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</si>
  <si>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</si>
  <si>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</si>
  <si>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</si>
  <si>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</si>
  <si>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</si>
  <si>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</si>
  <si>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</si>
  <si>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</si>
  <si>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</si>
  <si>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</si>
  <si>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</si>
  <si>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</si>
  <si>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</si>
  <si>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</si>
  <si>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</si>
  <si>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70А  ул. Плеханова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</si>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</sst>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4" fontId="43" fillId="0" borderId="12" xfId="0" applyNumberFormat="1" applyFont="1" applyFill="1" applyBorder="1" applyAlignment="1">
      <alignment horizontal="center" vertical="top" wrapText="1"/>
    </xf>
    <xf numFmtId="1" fontId="43" fillId="0" borderId="12" xfId="0" applyNumberFormat="1" applyFont="1" applyFill="1" applyBorder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3;&#1077;&#1093;&#1072;&#1085;&#1086;&#1074;&#1072;,%20&#1076;.%2070&#104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0">
          <cell r="P70">
            <v>11886.264000000001</v>
          </cell>
          <cell r="U70">
            <v>13486.338</v>
          </cell>
          <cell r="AA70">
            <v>2</v>
          </cell>
          <cell r="AB70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Q38">
            <v>0.278644</v>
          </cell>
        </row>
        <row r="39">
          <cell r="Q39">
            <v>0.198362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Q4">
            <v>1269.9</v>
          </cell>
        </row>
        <row r="38">
          <cell r="Q38">
            <v>0.278644</v>
          </cell>
        </row>
        <row r="42">
          <cell r="Q42">
            <v>0.081648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17453.88</v>
          </cell>
        </row>
        <row r="24">
          <cell r="D24">
            <v>-39071.079040399956</v>
          </cell>
        </row>
        <row r="25">
          <cell r="D25">
            <v>50148.52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7">
          <cell r="Q17">
            <v>0.016067</v>
          </cell>
        </row>
        <row r="20">
          <cell r="Q20">
            <v>0.174567</v>
          </cell>
        </row>
        <row r="21">
          <cell r="Q21">
            <v>0.319027</v>
          </cell>
        </row>
        <row r="25">
          <cell r="Q25">
            <v>0.693895</v>
          </cell>
        </row>
        <row r="27">
          <cell r="Q27">
            <v>0.072181</v>
          </cell>
        </row>
        <row r="29">
          <cell r="Q29">
            <v>0.057403</v>
          </cell>
        </row>
        <row r="30">
          <cell r="Q30">
            <v>0.111103</v>
          </cell>
        </row>
        <row r="46">
          <cell r="Q46">
            <v>0.159</v>
          </cell>
        </row>
        <row r="47">
          <cell r="Q47">
            <v>0.301</v>
          </cell>
        </row>
        <row r="48">
          <cell r="Q48">
            <v>0.077</v>
          </cell>
        </row>
        <row r="49">
          <cell r="Q49">
            <v>0.158</v>
          </cell>
        </row>
        <row r="50">
          <cell r="Q50">
            <v>0.041</v>
          </cell>
        </row>
        <row r="51">
          <cell r="Q51">
            <v>0.216</v>
          </cell>
        </row>
        <row r="52">
          <cell r="Q52">
            <v>0.044</v>
          </cell>
        </row>
        <row r="53">
          <cell r="Q53">
            <v>0.034</v>
          </cell>
        </row>
        <row r="55">
          <cell r="Q55">
            <v>0.268</v>
          </cell>
        </row>
        <row r="56">
          <cell r="Q56">
            <v>0.642</v>
          </cell>
        </row>
        <row r="57">
          <cell r="Q57">
            <v>0.057</v>
          </cell>
        </row>
        <row r="58">
          <cell r="Q58">
            <v>0.024</v>
          </cell>
        </row>
        <row r="59">
          <cell r="Q59">
            <v>0.284</v>
          </cell>
        </row>
        <row r="60">
          <cell r="Q60">
            <v>0.012</v>
          </cell>
        </row>
        <row r="123">
          <cell r="Q123">
            <v>71593.78725</v>
          </cell>
        </row>
        <row r="124">
          <cell r="Q124">
            <v>80041.53794040007</v>
          </cell>
        </row>
        <row r="125">
          <cell r="Q125">
            <v>18673.62552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X18" sqref="X18"/>
    </sheetView>
  </sheetViews>
  <sheetFormatPr defaultColWidth="9.140625" defaultRowHeight="15"/>
  <cols>
    <col min="1" max="1" width="9.140625" style="21" customWidth="1"/>
    <col min="2" max="2" width="62.421875" style="15" customWidth="1"/>
    <col min="3" max="3" width="24.28125" style="15" customWidth="1"/>
    <col min="4" max="4" width="62.7109375" style="15" customWidth="1"/>
    <col min="5" max="5" width="18.7109375" style="2" hidden="1" customWidth="1"/>
    <col min="6" max="6" width="17.8515625" style="15" hidden="1" customWidth="1"/>
    <col min="7" max="7" width="13.8515625" style="15" hidden="1" customWidth="1"/>
    <col min="8" max="12" width="9.140625" style="15" hidden="1" customWidth="1"/>
    <col min="13" max="13" width="0" style="15" hidden="1" customWidth="1"/>
    <col min="14" max="22" width="9.140625" style="15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2" t="s">
        <v>366</v>
      </c>
      <c r="B2" s="22"/>
      <c r="C2" s="22"/>
      <c r="D2" s="22"/>
      <c r="E2" s="2">
        <v>1269.9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367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368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369</v>
      </c>
    </row>
    <row r="8" spans="1:4" ht="42.75" customHeight="1">
      <c r="A8" s="18" t="s">
        <v>103</v>
      </c>
      <c r="B8" s="18"/>
      <c r="C8" s="18"/>
      <c r="D8" s="18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17453.88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-39071.079040399956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50148.52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170308.95071040007</v>
      </c>
    </row>
    <row r="13" spans="1:4" ht="15.75">
      <c r="A13" s="7" t="s">
        <v>94</v>
      </c>
      <c r="B13" s="23" t="s">
        <v>79</v>
      </c>
      <c r="C13" s="1" t="s">
        <v>73</v>
      </c>
      <c r="D13" s="8">
        <f>'[5]ГУК 2019'!$Q$124</f>
        <v>80041.53794040007</v>
      </c>
    </row>
    <row r="14" spans="1:4" ht="15.75">
      <c r="A14" s="7" t="s">
        <v>95</v>
      </c>
      <c r="B14" s="23" t="s">
        <v>80</v>
      </c>
      <c r="C14" s="1" t="s">
        <v>73</v>
      </c>
      <c r="D14" s="8">
        <f>'[5]ГУК 2019'!$Q$123</f>
        <v>71593.78725</v>
      </c>
    </row>
    <row r="15" spans="1:4" ht="15.75">
      <c r="A15" s="7" t="s">
        <v>96</v>
      </c>
      <c r="B15" s="23" t="s">
        <v>81</v>
      </c>
      <c r="C15" s="1" t="s">
        <v>73</v>
      </c>
      <c r="D15" s="8">
        <f>'[5]ГУК 2019'!$Q$125</f>
        <v>18673.62552</v>
      </c>
    </row>
    <row r="16" spans="1:5" ht="15.75">
      <c r="A16" s="23" t="s">
        <v>82</v>
      </c>
      <c r="B16" s="23" t="s">
        <v>83</v>
      </c>
      <c r="C16" s="23" t="s">
        <v>73</v>
      </c>
      <c r="D16" s="8">
        <f>D17</f>
        <v>169245.54071040006</v>
      </c>
      <c r="E16" s="2">
        <v>161496.37</v>
      </c>
    </row>
    <row r="17" spans="1:4" ht="31.5">
      <c r="A17" s="23" t="s">
        <v>59</v>
      </c>
      <c r="B17" s="23" t="s">
        <v>97</v>
      </c>
      <c r="C17" s="23" t="s">
        <v>73</v>
      </c>
      <c r="D17" s="24">
        <f>D12-D25+D246+D262</f>
        <v>169245.54071040006</v>
      </c>
    </row>
    <row r="18" spans="1:4" ht="31.5">
      <c r="A18" s="23" t="s">
        <v>84</v>
      </c>
      <c r="B18" s="23" t="s">
        <v>98</v>
      </c>
      <c r="C18" s="23" t="s">
        <v>73</v>
      </c>
      <c r="D18" s="8">
        <v>0</v>
      </c>
    </row>
    <row r="19" spans="1:4" ht="15.75">
      <c r="A19" s="23" t="s">
        <v>60</v>
      </c>
      <c r="B19" s="23" t="s">
        <v>85</v>
      </c>
      <c r="C19" s="23" t="s">
        <v>73</v>
      </c>
      <c r="D19" s="8">
        <v>0</v>
      </c>
    </row>
    <row r="20" spans="1:4" ht="15.75">
      <c r="A20" s="23" t="s">
        <v>61</v>
      </c>
      <c r="B20" s="23" t="s">
        <v>86</v>
      </c>
      <c r="C20" s="23" t="s">
        <v>73</v>
      </c>
      <c r="D20" s="8">
        <v>0</v>
      </c>
    </row>
    <row r="21" spans="1:4" ht="15.75">
      <c r="A21" s="23" t="s">
        <v>87</v>
      </c>
      <c r="B21" s="23" t="s">
        <v>88</v>
      </c>
      <c r="C21" s="23" t="s">
        <v>73</v>
      </c>
      <c r="D21" s="8">
        <v>0</v>
      </c>
    </row>
    <row r="22" spans="1:4" ht="15.75">
      <c r="A22" s="23" t="s">
        <v>89</v>
      </c>
      <c r="B22" s="23" t="s">
        <v>90</v>
      </c>
      <c r="C22" s="23" t="s">
        <v>73</v>
      </c>
      <c r="D22" s="24">
        <f>D16+D10+D9</f>
        <v>147628.3416700001</v>
      </c>
    </row>
    <row r="23" spans="1:4" ht="15.75">
      <c r="A23" s="23" t="s">
        <v>91</v>
      </c>
      <c r="B23" s="23" t="s">
        <v>99</v>
      </c>
      <c r="C23" s="23" t="s">
        <v>73</v>
      </c>
      <c r="D23" s="24">
        <v>10588.68</v>
      </c>
    </row>
    <row r="24" spans="1:4" ht="15.75">
      <c r="A24" s="23" t="s">
        <v>92</v>
      </c>
      <c r="B24" s="23" t="s">
        <v>100</v>
      </c>
      <c r="C24" s="23" t="s">
        <v>73</v>
      </c>
      <c r="D24" s="24">
        <f>D22-D241</f>
        <v>4264.313759200129</v>
      </c>
    </row>
    <row r="25" spans="1:5" ht="15.75">
      <c r="A25" s="23" t="s">
        <v>93</v>
      </c>
      <c r="B25" s="23" t="s">
        <v>101</v>
      </c>
      <c r="C25" s="23" t="s">
        <v>73</v>
      </c>
      <c r="D25" s="24">
        <v>44499.48</v>
      </c>
      <c r="E25" s="2">
        <f>D12-(D16+D10)+D246-D24+D11</f>
        <v>78454.76528119983</v>
      </c>
    </row>
    <row r="26" spans="1:4" ht="35.25" customHeight="1">
      <c r="A26" s="18" t="s">
        <v>102</v>
      </c>
      <c r="B26" s="18"/>
      <c r="C26" s="18"/>
      <c r="D26" s="18"/>
    </row>
    <row r="27" spans="1:22" s="6" customFormat="1" ht="31.5">
      <c r="A27" s="16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13486.338</v>
      </c>
      <c r="E28" s="2">
        <f>'[1]2018 Управл'!$U$70</f>
        <v>13486.338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0">
        <f>E28/E2</f>
        <v>10.62</v>
      </c>
    </row>
    <row r="33" spans="1:22" s="6" customFormat="1" ht="31.5">
      <c r="A33" s="16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8256.23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411.45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9">
        <f>E35/E2</f>
        <v>0.3240018899125915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196.58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9">
        <f>E39/E2</f>
        <v>0.1547995905189385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2163.15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1.7034018426647768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5383.2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9">
        <f>E47/E2</f>
        <v>4.239073942830144</v>
      </c>
    </row>
    <row r="51" spans="1:5" ht="47.25">
      <c r="A51" s="7" t="s">
        <v>332</v>
      </c>
      <c r="B51" s="1" t="s">
        <v>106</v>
      </c>
      <c r="C51" s="1" t="s">
        <v>67</v>
      </c>
      <c r="D51" s="19" t="s">
        <v>317</v>
      </c>
      <c r="E51" s="2">
        <v>101.85</v>
      </c>
    </row>
    <row r="52" spans="1:4" ht="15.75">
      <c r="A52" s="7" t="s">
        <v>333</v>
      </c>
      <c r="B52" s="1" t="s">
        <v>107</v>
      </c>
      <c r="C52" s="1" t="s">
        <v>67</v>
      </c>
      <c r="D52" s="19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9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9">
        <f>E51/E2</f>
        <v>0.08020316560359082</v>
      </c>
    </row>
    <row r="55" spans="1:5" ht="31.5">
      <c r="A55" s="7" t="s">
        <v>336</v>
      </c>
      <c r="B55" s="1" t="s">
        <v>106</v>
      </c>
      <c r="C55" s="1" t="s">
        <v>67</v>
      </c>
      <c r="D55" s="19" t="s">
        <v>316</v>
      </c>
      <c r="E55" s="2">
        <v>0</v>
      </c>
    </row>
    <row r="56" spans="1:4" ht="15.75">
      <c r="A56" s="7" t="s">
        <v>337</v>
      </c>
      <c r="B56" s="1" t="s">
        <v>107</v>
      </c>
      <c r="C56" s="1" t="s">
        <v>67</v>
      </c>
      <c r="D56" s="19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9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9">
        <f>E55/E2</f>
        <v>0</v>
      </c>
    </row>
    <row r="59" spans="1:22" s="6" customFormat="1" ht="24.75" customHeight="1">
      <c r="A59" s="16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11886.264000000001</v>
      </c>
      <c r="E60" s="2">
        <f>'[1]2018 Управл'!$P$70</f>
        <v>11886.264000000001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0">
        <f>E60/E2</f>
        <v>9.36</v>
      </c>
    </row>
    <row r="65" spans="1:22" s="6" customFormat="1" ht="15.75">
      <c r="A65" s="16" t="s">
        <v>135</v>
      </c>
      <c r="B65" s="4" t="s">
        <v>104</v>
      </c>
      <c r="C65" s="4" t="s">
        <v>67</v>
      </c>
      <c r="D65" s="4" t="s">
        <v>364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364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15.75">
      <c r="A71" s="16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18673.63</v>
      </c>
      <c r="E72" s="2">
        <v>18673.63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20">
        <f>E72/E2</f>
        <v>14.704803527836837</v>
      </c>
    </row>
    <row r="77" spans="1:22" s="6" customFormat="1" ht="31.5">
      <c r="A77" s="16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6411.36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6411.36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20">
        <f>E79/E2</f>
        <v>5.048712497047011</v>
      </c>
    </row>
    <row r="83" spans="1:22" s="6" customFormat="1" ht="31.5">
      <c r="A83" s="16" t="s">
        <v>155</v>
      </c>
      <c r="B83" s="4" t="s">
        <v>104</v>
      </c>
      <c r="C83" s="4" t="s">
        <v>67</v>
      </c>
      <c r="D83" s="4" t="s">
        <v>55</v>
      </c>
      <c r="E83" s="2">
        <f>5946.23+1896.57</f>
        <v>7842.799999999999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7842.799999999999</v>
      </c>
      <c r="F84" s="15">
        <v>32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20">
        <f>E83/F84</f>
        <v>245.08749999999998</v>
      </c>
    </row>
    <row r="89" spans="1:22" s="6" customFormat="1" ht="47.25">
      <c r="A89" s="16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174.8</v>
      </c>
      <c r="F90" s="1">
        <v>323.7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17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17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20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174.8</v>
      </c>
      <c r="F95" s="1">
        <f>F90</f>
        <v>323.7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20">
        <f>E95/F95</f>
        <v>0.5400061785603955</v>
      </c>
    </row>
    <row r="99" spans="1:22" s="6" customFormat="1" ht="63">
      <c r="A99" s="16" t="s">
        <v>172</v>
      </c>
      <c r="B99" s="4" t="s">
        <v>104</v>
      </c>
      <c r="C99" s="4" t="s">
        <v>67</v>
      </c>
      <c r="D99" s="4" t="s">
        <v>26</v>
      </c>
      <c r="E99" s="2"/>
      <c r="F99" s="1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37617.9624</v>
      </c>
    </row>
    <row r="101" spans="1:7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f>F101</f>
        <v>700.9848000000001</v>
      </c>
      <c r="F101" s="15">
        <f>('[5]ГУК 2019'!$Q$53+'[5]ГУК 2019'!$Q$60)*12*E2</f>
        <v>700.9848000000001</v>
      </c>
      <c r="G101" s="2">
        <v>389.35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20">
        <f>E101/E2</f>
        <v>0.552</v>
      </c>
    </row>
    <row r="105" spans="1:7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f>F105</f>
        <v>2422.9692</v>
      </c>
      <c r="F105" s="15">
        <f>'[5]ГУК 2019'!$Q$46*12*E2</f>
        <v>2422.9692</v>
      </c>
      <c r="G105" s="2">
        <v>1817.23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20">
        <f>E105/E2</f>
        <v>1.908</v>
      </c>
    </row>
    <row r="109" spans="1:6" ht="31.5">
      <c r="A109" s="7"/>
      <c r="B109" s="1" t="s">
        <v>106</v>
      </c>
      <c r="C109" s="1" t="s">
        <v>67</v>
      </c>
      <c r="D109" s="20" t="s">
        <v>365</v>
      </c>
      <c r="E109" s="2">
        <v>1314.85</v>
      </c>
      <c r="F109" s="15">
        <f>'[5]ГУК 2019'!$Q$50*12*E2</f>
        <v>624.7908</v>
      </c>
    </row>
    <row r="110" spans="1:4" ht="15.75">
      <c r="A110" s="7"/>
      <c r="B110" s="1" t="s">
        <v>107</v>
      </c>
      <c r="C110" s="1" t="s">
        <v>67</v>
      </c>
      <c r="D110" s="20" t="s">
        <v>24</v>
      </c>
    </row>
    <row r="111" spans="1:4" ht="15.75">
      <c r="A111" s="7"/>
      <c r="B111" s="1" t="s">
        <v>64</v>
      </c>
      <c r="C111" s="1" t="s">
        <v>67</v>
      </c>
      <c r="D111" s="20" t="s">
        <v>10</v>
      </c>
    </row>
    <row r="112" spans="1:4" ht="15.75">
      <c r="A112" s="7"/>
      <c r="B112" s="1" t="s">
        <v>108</v>
      </c>
      <c r="C112" s="1" t="s">
        <v>73</v>
      </c>
      <c r="D112" s="20">
        <f>E109/E2</f>
        <v>1.035396487912434</v>
      </c>
    </row>
    <row r="113" spans="1:7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f>F113</f>
        <v>1036.2384000000002</v>
      </c>
      <c r="F113" s="15">
        <f>('[5]ГУК 2019'!$Q$52+'[5]ГУК 2019'!$Q$58)*12*E2</f>
        <v>1036.2384000000002</v>
      </c>
      <c r="G113" s="2">
        <v>872.04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20">
        <f>E113/E2</f>
        <v>0.8160000000000001</v>
      </c>
    </row>
    <row r="117" spans="1:6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12578.84</v>
      </c>
      <c r="F117" s="15">
        <f>('[5]ГУК 2019'!$Q$48+'[5]ГУК 2019'!$Q$56)*12*E2</f>
        <v>10956.6972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20">
        <f>E117/E2</f>
        <v>9.905378376250098</v>
      </c>
    </row>
    <row r="121" spans="1:7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F121</f>
        <v>8670.877199999999</v>
      </c>
      <c r="F121" s="15">
        <f>('[5]ГУК 2019'!$Q$47+'[5]ГУК 2019'!$Q$55)*12*E2</f>
        <v>8670.877199999999</v>
      </c>
      <c r="G121" s="2">
        <f>2681.56+4981.27</f>
        <v>7662.83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20">
        <f>E121/E2</f>
        <v>6.8279999999999985</v>
      </c>
    </row>
    <row r="125" spans="1:6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4325.28</v>
      </c>
      <c r="F125" s="15">
        <f>'[5]ГУК 2019'!$Q$59*12*E2</f>
        <v>4327.8192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20">
        <f>E125/E2</f>
        <v>3.4060004724781474</v>
      </c>
    </row>
    <row r="129" spans="1:7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f>F129</f>
        <v>3291.5808</v>
      </c>
      <c r="F129" s="15">
        <f>'[5]ГУК 2019'!$Q$51*12*E2</f>
        <v>3291.5808</v>
      </c>
      <c r="G129" s="2">
        <v>1568.33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20">
        <f>E129/E2</f>
        <v>2.592</v>
      </c>
    </row>
    <row r="133" spans="1:7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f>F133</f>
        <v>2407.7304</v>
      </c>
      <c r="F133" s="15">
        <f>'[5]ГУК 2019'!$Q$49*12*E2</f>
        <v>2407.7304</v>
      </c>
      <c r="G133" s="2">
        <v>1145.45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20">
        <f>E133/E2</f>
        <v>1.896</v>
      </c>
    </row>
    <row r="137" spans="1:7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f>F137</f>
        <v>868.6116000000002</v>
      </c>
      <c r="F137" s="15">
        <f>'[5]ГУК 2019'!$Q$57*12*E2</f>
        <v>868.6116000000002</v>
      </c>
      <c r="G137" s="2">
        <v>433.54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20">
        <f>E137/E2</f>
        <v>0.684</v>
      </c>
    </row>
    <row r="141" spans="1:5" ht="31.5">
      <c r="A141" s="7"/>
      <c r="B141" s="1" t="s">
        <v>106</v>
      </c>
      <c r="C141" s="1" t="s">
        <v>67</v>
      </c>
      <c r="D141" s="20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20" t="s">
        <v>31</v>
      </c>
    </row>
    <row r="143" spans="1:4" ht="15.75">
      <c r="A143" s="7"/>
      <c r="B143" s="1" t="s">
        <v>64</v>
      </c>
      <c r="C143" s="1" t="s">
        <v>67</v>
      </c>
      <c r="D143" s="20" t="s">
        <v>10</v>
      </c>
    </row>
    <row r="144" spans="1:4" ht="15.75">
      <c r="A144" s="7"/>
      <c r="B144" s="1" t="s">
        <v>108</v>
      </c>
      <c r="C144" s="1" t="s">
        <v>73</v>
      </c>
      <c r="D144" s="20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20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20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20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20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20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20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20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20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0</v>
      </c>
      <c r="F153" s="11">
        <v>0</v>
      </c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20">
        <f>E153/E2</f>
        <v>0</v>
      </c>
    </row>
    <row r="157" spans="1:4" ht="47.25">
      <c r="A157" s="16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38058.683510799994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5">
        <v>1</v>
      </c>
      <c r="G159" s="15">
        <f>'[2]гук(2016)'!$Q$39*12*E2</f>
        <v>3022.7988456000003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20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363</v>
      </c>
      <c r="E163" s="2">
        <f>('[3]гук(2016)'!$Q$38+'[3]гук(2016)'!$Q$42)*12*'[3]гук(2016)'!$Q$4</f>
        <v>5490.4177296</v>
      </c>
      <c r="F163" s="15">
        <v>1</v>
      </c>
      <c r="G163" s="15">
        <f>'[2]гук(2016)'!$Q$38*12*E2</f>
        <v>4246.2001872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20">
        <f>E163/F163</f>
        <v>5490.4177296</v>
      </c>
    </row>
    <row r="167" spans="1:7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f>F167</f>
        <v>1693.0763964</v>
      </c>
      <c r="F167" s="15">
        <f>'[5]ГУК 2019'!$Q$30*12*E2</f>
        <v>1693.0763964</v>
      </c>
      <c r="G167" s="2">
        <v>1344.41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20">
        <f>E167/E2</f>
        <v>1.3332359999999999</v>
      </c>
    </row>
    <row r="171" spans="1:7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f>F171</f>
        <v>1099.9518228</v>
      </c>
      <c r="F171" s="15">
        <f>'[5]ГУК 2019'!$Q$27*12*E2</f>
        <v>1099.9518228</v>
      </c>
      <c r="G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20">
        <f>E171/E2</f>
        <v>0.8661719999999999</v>
      </c>
    </row>
    <row r="175" spans="1:6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7905.99</v>
      </c>
      <c r="F175" s="15">
        <f>'[5]ГУК 2019'!$Q$21*12*E2</f>
        <v>4861.5886476000005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20">
        <f>E175/E2</f>
        <v>6.225679187337585</v>
      </c>
    </row>
    <row r="179" spans="1:7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f>F179</f>
        <v>2660.1915996000002</v>
      </c>
      <c r="F179" s="15">
        <f>'[5]ГУК 2019'!$Q$20*12*E2</f>
        <v>2660.1915996000002</v>
      </c>
      <c r="G179" s="2">
        <v>968.46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20">
        <f>E179/E2</f>
        <v>2.094804</v>
      </c>
    </row>
    <row r="183" spans="1:7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f>F183</f>
        <v>874.7528364000001</v>
      </c>
      <c r="F183" s="15">
        <f>'[5]ГУК 2019'!$Q$29*12*E2</f>
        <v>874.7528364000001</v>
      </c>
      <c r="G183" s="2">
        <v>169.95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20">
        <f>E183/E2</f>
        <v>0.688836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15" t="s">
        <v>319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5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20">
        <f>E187/E2</f>
        <v>4.41904874399559</v>
      </c>
    </row>
    <row r="191" spans="1:7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f>F191</f>
        <v>10574.127126000001</v>
      </c>
      <c r="F191" s="15">
        <f>'[5]ГУК 2019'!$Q$25*12*E2</f>
        <v>10574.127126000001</v>
      </c>
      <c r="G191" s="2">
        <v>8433.68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20">
        <f>E191/E2</f>
        <v>8.326740000000001</v>
      </c>
    </row>
    <row r="195" spans="1:5" ht="31.5">
      <c r="A195" s="7"/>
      <c r="B195" s="1" t="s">
        <v>106</v>
      </c>
      <c r="C195" s="1" t="s">
        <v>67</v>
      </c>
      <c r="D195" s="20" t="s">
        <v>361</v>
      </c>
      <c r="E195" s="2">
        <v>0</v>
      </c>
    </row>
    <row r="196" spans="1:4" ht="15.75">
      <c r="A196" s="7"/>
      <c r="B196" s="1" t="s">
        <v>107</v>
      </c>
      <c r="C196" s="1" t="s">
        <v>67</v>
      </c>
      <c r="D196" s="20" t="s">
        <v>24</v>
      </c>
    </row>
    <row r="197" spans="1:4" ht="15.75">
      <c r="A197" s="7"/>
      <c r="B197" s="1" t="s">
        <v>64</v>
      </c>
      <c r="C197" s="1" t="s">
        <v>67</v>
      </c>
      <c r="D197" s="20" t="s">
        <v>10</v>
      </c>
    </row>
    <row r="198" spans="1:4" ht="15.75">
      <c r="A198" s="7"/>
      <c r="B198" s="1" t="s">
        <v>108</v>
      </c>
      <c r="C198" s="1" t="s">
        <v>73</v>
      </c>
      <c r="D198" s="20">
        <f>E195/E2</f>
        <v>0</v>
      </c>
    </row>
    <row r="199" spans="1:4" ht="47.25">
      <c r="A199" s="16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955.96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20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0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">
        <v>0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325</v>
      </c>
      <c r="E217" s="2">
        <v>0</v>
      </c>
      <c r="F217" s="15" t="s">
        <v>362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20">
        <f>E217/E2</f>
        <v>0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80.72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20">
        <f>E221/E2</f>
        <v>0.0635640601622175</v>
      </c>
    </row>
    <row r="225" spans="1:6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875.24</v>
      </c>
      <c r="F225" s="15">
        <f>'[5]ГУК 2019'!$Q$17*12*E2</f>
        <v>244.84179960000006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20">
        <f>E225/E2</f>
        <v>0.6892196235924088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20">
        <f>E229/E2</f>
        <v>0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20">
        <f>E233/E2</f>
        <v>0</v>
      </c>
    </row>
    <row r="237" spans="1:6" ht="31.5">
      <c r="A237" s="7" t="s">
        <v>356</v>
      </c>
      <c r="B237" s="1" t="s">
        <v>106</v>
      </c>
      <c r="C237" s="1" t="s">
        <v>67</v>
      </c>
      <c r="D237" s="1" t="s">
        <v>53</v>
      </c>
      <c r="E237" s="2">
        <v>0</v>
      </c>
      <c r="F237" s="15" t="s">
        <v>320</v>
      </c>
    </row>
    <row r="238" spans="1:4" ht="15.75">
      <c r="A238" s="7" t="s">
        <v>357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358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359</v>
      </c>
      <c r="B240" s="1" t="s">
        <v>108</v>
      </c>
      <c r="C240" s="1" t="s">
        <v>73</v>
      </c>
      <c r="D240" s="20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143364.02791079998</v>
      </c>
    </row>
    <row r="242" spans="1:4" ht="15.75">
      <c r="A242" s="18" t="s">
        <v>280</v>
      </c>
      <c r="B242" s="18"/>
      <c r="C242" s="18"/>
      <c r="D242" s="18"/>
    </row>
    <row r="243" spans="1:4" ht="15.75">
      <c r="A243" s="7" t="s">
        <v>281</v>
      </c>
      <c r="B243" s="1" t="s">
        <v>282</v>
      </c>
      <c r="C243" s="1" t="s">
        <v>283</v>
      </c>
      <c r="D243" s="25">
        <f>'[1]2018 Управл'!$AA$70</f>
        <v>2</v>
      </c>
    </row>
    <row r="244" spans="1:4" ht="15.75">
      <c r="A244" s="7" t="s">
        <v>284</v>
      </c>
      <c r="B244" s="1" t="s">
        <v>285</v>
      </c>
      <c r="C244" s="1" t="s">
        <v>283</v>
      </c>
      <c r="D244" s="25">
        <f>'[1]2018 Управл'!$AB$70</f>
        <v>2</v>
      </c>
    </row>
    <row r="245" spans="1:4" ht="15.75">
      <c r="A245" s="7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7" t="s">
        <v>288</v>
      </c>
      <c r="B246" s="1" t="s">
        <v>289</v>
      </c>
      <c r="C246" s="1" t="s">
        <v>73</v>
      </c>
      <c r="D246" s="19">
        <v>-7563.93</v>
      </c>
    </row>
    <row r="247" spans="1:4" ht="15.75">
      <c r="A247" s="18" t="s">
        <v>290</v>
      </c>
      <c r="B247" s="18"/>
      <c r="C247" s="18"/>
      <c r="D247" s="18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18" t="s">
        <v>298</v>
      </c>
      <c r="B254" s="18"/>
      <c r="C254" s="18"/>
      <c r="D254" s="18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18" t="s">
        <v>304</v>
      </c>
      <c r="B259" s="18"/>
      <c r="C259" s="18"/>
      <c r="D259" s="18"/>
    </row>
    <row r="260" spans="1:4" ht="15.75">
      <c r="A260" s="7" t="s">
        <v>305</v>
      </c>
      <c r="B260" s="1" t="s">
        <v>306</v>
      </c>
      <c r="C260" s="1" t="s">
        <v>283</v>
      </c>
      <c r="D260" s="1">
        <v>15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51000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2017-03-30T12:04:39Z</cp:lastPrinted>
  <dcterms:created xsi:type="dcterms:W3CDTF">2010-07-19T21:32:50Z</dcterms:created>
  <dcterms:modified xsi:type="dcterms:W3CDTF">2020-03-24T11:03:42Z</dcterms:modified>
  <cp:category/>
  <cp:version/>
  <cp:contentType/>
  <cp:contentStatus/>
</cp:coreProperties>
</file>