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<sst xmlns="http://schemas.openxmlformats.org/spreadsheetml/2006/main" count="926" uniqueCount="367">
  <si>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</si>
  <si>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</si>
  <si>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</si>
  <si>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</si>
  <si>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</si>
  <si>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</si>
  <si>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</si>
  <si>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</si>
  <si>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</si>
  <si>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</si>
  <si>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</si>
  <si>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</si>
  <si>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</si>
  <si>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</si>
  <si>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</si>
  <si>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</si>
  <si>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</si>
  <si>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</si>
  <si>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</si>
  <si>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</si>
  <si>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</si>
  <si>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</si>
  <si>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</si>
  <si>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</si>
  <si>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</si>
  <si>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</si>
  <si>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</si>
  <si>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</si>
  <si>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</si>
  <si>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</si>
  <si>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</si>
  <si>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</si>
  <si>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</si>
  <si>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</si>
  <si>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</si>
  <si>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</si>
  <si>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</si>
  <si>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</si>
  <si>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</si>
  <si>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</si>
  <si>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</si>
  <si>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</si>
  <si>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</si>
  <si>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</si>
  <si>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</si>
  <si>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</si>
  <si>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</si>
  <si>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</si>
  <si>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</si>
  <si>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</si>
  <si>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</si>
  <si>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</si>
  <si>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</si>
  <si>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</si>
  <si>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</si>
  <si>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</si>
  <si>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</si>
  <si>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</si>
  <si>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</si>
  <si>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</si>
  <si>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</si>
  <si>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</si>
  <si>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</si>
  <si>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</si>
  <si>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</si>
  <si>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</si>
  <si>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</si>
  <si>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</si>
  <si>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</si>
  <si>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</si>
  <si>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</si>
  <si>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</si>
  <si>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</si>
  <si>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</si>
  <si>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</si>
  <si>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</si>
  <si>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</si>
  <si>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</si>
  <si>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</si>
  <si>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</si>
  <si>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</si>
  <si>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</si>
  <si>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</si>
  <si>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</si>
  <si>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</si>
  <si>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</si>
  <si>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</si>
  <si>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</si>
  <si>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</si>
  <si>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</si>
  <si>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</si>
  <si>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</si>
  <si>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</si>
  <si>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</si>
  <si>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</si>
  <si>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</si>
  <si>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</si>
  <si>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</si>
  <si>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</si>
  <si>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</si>
  <si>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</si>
  <si>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</si>
  <si>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</si>
  <si>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</si>
  <si>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</si>
  <si>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</si>
  <si>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</si>
  <si>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</si>
  <si>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</si>
  <si>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</si>
  <si>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</si>
  <si>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</si>
  <si>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</si>
  <si>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</si>
  <si>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</si>
  <si>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</si>
  <si>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</si>
  <si>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</si>
  <si>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</si>
  <si>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</si>
  <si>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</si>
  <si>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</si>
  <si>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</si>
  <si>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</si>
  <si>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</si>
  <si>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</si>
  <si>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</si>
  <si>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</si>
  <si>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</si>
  <si>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</si>
  <si>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</si>
  <si>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</si>
  <si>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</si>
  <si>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</si>
  <si>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</si>
  <si>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</si>
  <si>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</si>
  <si>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</si>
  <si>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</si>
  <si>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</si>
  <si>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</si>
  <si>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</si>
  <si>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</si>
  <si>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</si>
  <si>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</si>
  <si>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</si>
  <si>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</si>
  <si>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</si>
  <si>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</si>
  <si>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</si>
  <si>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</si>
  <si>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</si>
  <si>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</si>
  <si>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</si>
  <si>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</si>
  <si>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</si>
  <si>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</si>
  <si>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</si>
  <si>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</si>
  <si>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</si>
  <si>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</si>
  <si>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</si>
  <si>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</si>
  <si>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</si>
  <si>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</si>
  <si>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</si>
  <si>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</si>
  <si>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</si>
  <si>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</si>
  <si>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</si>
  <si>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</si>
  <si>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</si>
  <si>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</si>
  <si>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</si>
  <si>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</si>
  <si>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</si>
  <si>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</si>
  <si>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</si>
  <si>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</si>
  <si>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</si>
  <si>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</si>
  <si>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</si>
  <si>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</si>
  <si>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</si>
  <si>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</si>
  <si>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</si>
  <si>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</si>
  <si>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</si>
  <si>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</si>
  <si>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</si>
  <si>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</si>
  <si>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</si>
  <si>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</si>
  <si>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</si>
  <si>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</si>
  <si>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</si>
  <si>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</si>
  <si>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</si>
  <si>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</si>
  <si>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</si>
  <si>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</si>
  <si>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</si>
  <si>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</si>
  <si>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</si>
  <si>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</si>
  <si>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</si>
  <si>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</si>
  <si>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</si>
  <si>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</si>
  <si>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</si>
  <si>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</si>
  <si>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</si>
  <si>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</si>
  <si>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</si>
  <si>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</si>
  <si>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</si>
  <si>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</si>
  <si>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</si>
  <si>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</si>
  <si>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</si>
  <si>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</si>
  <si>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</si>
  <si>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</si>
  <si>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</si>
  <si>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</si>
  <si>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</si>
  <si>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</si>
  <si>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</si>
  <si>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</si>
  <si>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</si>
  <si>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</si>
  <si>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</si>
  <si>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</si>
  <si>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</si>
  <si>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</si>
  <si>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</si>
  <si>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</si>
  <si>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</si>
  <si>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</si>
  <si>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</si>
  <si>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</si>
  <si>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</si>
  <si>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</si>
  <si>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</si>
  <si>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</si>
  <si>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</si>
  <si>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</si>
  <si>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</si>
  <si>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</si>
  <si>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</si>
  <si>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</si>
  <si>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</si>
  <si>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</si>
  <si>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</si>
  <si>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</si>
  <si>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</si>
  <si>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</si>
  <si>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</si>
  <si>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</si>
  <si>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</si>
  <si>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</si>
  <si>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</si>
  <si>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</si>
  <si>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</si>
  <si>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</si>
  <si>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</si>
  <si>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</si>
  <si>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</si>
  <si>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</si>
  <si>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</si>
  <si>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</si>
  <si>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</si>
  <si>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</si>
  <si>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</si>
  <si>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</si>
  <si>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</si>
  <si>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</si>
  <si>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</si>
  <si>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</si>
  <si>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</si>
  <si>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</si>
  <si>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</si>
  <si>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</si>
  <si>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</si>
  <si>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</si>
  <si>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</si>
  <si>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</si>
  <si>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</si>
  <si>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</si>
  <si>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</si>
  <si>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</si>
  <si>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</si>
  <si>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</si>
  <si>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</si>
  <si>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</si>
  <si>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</si>
  <si>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</si>
  <si>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</si>
  <si>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</si>
  <si>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</si>
  <si>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</si>
  <si>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</si>
  <si>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</si>
  <si>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</si>
  <si>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</si>
  <si>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</si>
  <si>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</si>
  <si>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</si>
  <si>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</si>
  <si>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</si>
  <si>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</si>
  <si>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</si>
  <si>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</si>
  <si>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</si>
  <si>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</si>
  <si>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</si>
  <si>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</si>
  <si>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</si>
  <si>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</si>
  <si>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</si>
  <si>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</si>
  <si>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</si>
  <si>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</si>
  <si>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</si>
  <si>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</si>
  <si>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</si>
  <si>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</si>
  <si>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</si>
  <si>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</si>
  <si>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</si>
  <si>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</si>
  <si>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</si>
  <si>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</si>
  <si>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</si>
  <si>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</si>
  <si>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</si>
  <si>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</si>
  <si>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</si>
  <si>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</si>
  <si>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</si>
  <si>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</si>
  <si>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</si>
  <si>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</si>
  <si>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</si>
  <si>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</si>
  <si>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</si>
  <si>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</si>
  <si>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</si>
  <si>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</si>
  <si>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</si>
  <si>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</si>
  <si>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</si>
  <si>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</si>
  <si>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</si>
  <si>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</si>
  <si>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</si>
  <si>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</si>
  <si>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</si>
  <si>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</si>
  <si>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 </t>
  </si>
  <si>
    <t>ГРЕВЦЕВА и ЖЭК</t>
  </si>
  <si>
    <t>Мехуборка (асфальт) в зимний период</t>
  </si>
  <si>
    <t>факт</t>
  </si>
  <si>
    <t>Отчет об исполнении управляющей организацией ООО "ГУК "Привокзальная" договора управления за 2019 год по дому № 16  ул. Желябова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</si>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</sst>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16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6">
          <cell r="P36">
            <v>38517.336</v>
          </cell>
          <cell r="U36">
            <v>43702.36200000001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U4">
            <v>4175.6</v>
          </cell>
          <cell r="CW4">
            <v>4352.200000000001</v>
          </cell>
        </row>
        <row r="37">
          <cell r="CU37">
            <v>0.260853</v>
          </cell>
        </row>
        <row r="38">
          <cell r="CU38">
            <v>0.081304</v>
          </cell>
        </row>
        <row r="39">
          <cell r="CU39">
            <v>0.057879</v>
          </cell>
        </row>
        <row r="43">
          <cell r="CU43">
            <v>0.03274</v>
          </cell>
        </row>
        <row r="46">
          <cell r="CU46">
            <v>0.159</v>
          </cell>
        </row>
        <row r="47">
          <cell r="CU47">
            <v>0.301</v>
          </cell>
        </row>
        <row r="48">
          <cell r="CU48">
            <v>0.077</v>
          </cell>
        </row>
        <row r="50">
          <cell r="CU50">
            <v>0.041</v>
          </cell>
        </row>
        <row r="51">
          <cell r="CU51">
            <v>0.216</v>
          </cell>
        </row>
        <row r="52">
          <cell r="CU52">
            <v>0.044</v>
          </cell>
        </row>
        <row r="53">
          <cell r="CU53">
            <v>0.034</v>
          </cell>
        </row>
        <row r="55">
          <cell r="CU55">
            <v>0.268</v>
          </cell>
        </row>
        <row r="56">
          <cell r="CU56">
            <v>0.642</v>
          </cell>
        </row>
        <row r="58">
          <cell r="CU58">
            <v>0.024</v>
          </cell>
        </row>
        <row r="59">
          <cell r="CU59">
            <v>0.284</v>
          </cell>
        </row>
        <row r="60">
          <cell r="CU60">
            <v>0.012</v>
          </cell>
        </row>
        <row r="73">
          <cell r="CU73">
            <v>0.025878</v>
          </cell>
        </row>
        <row r="75">
          <cell r="CU75">
            <v>0.062331</v>
          </cell>
        </row>
        <row r="77">
          <cell r="CU77">
            <v>0.885</v>
          </cell>
        </row>
        <row r="101">
          <cell r="CU101">
            <v>1.2254</v>
          </cell>
        </row>
        <row r="102">
          <cell r="CU102">
            <v>0.78335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W4">
            <v>4352.200000000001</v>
          </cell>
        </row>
        <row r="38">
          <cell r="CU38">
            <v>0.081304</v>
          </cell>
        </row>
        <row r="42">
          <cell r="CU42">
            <v>0.108007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1048.2</v>
          </cell>
        </row>
        <row r="24">
          <cell r="D24">
            <v>4351.667187200044</v>
          </cell>
        </row>
        <row r="25">
          <cell r="D25">
            <v>67623.76000000001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CU6">
            <v>0.020816</v>
          </cell>
        </row>
        <row r="9">
          <cell r="CU9">
            <v>0.582542</v>
          </cell>
        </row>
        <row r="10">
          <cell r="CU10">
            <v>0.067284</v>
          </cell>
        </row>
        <row r="11">
          <cell r="CU11">
            <v>3.6E-05</v>
          </cell>
        </row>
        <row r="12">
          <cell r="CU12">
            <v>0.186191</v>
          </cell>
        </row>
        <row r="14">
          <cell r="CU14">
            <v>0.143598</v>
          </cell>
        </row>
        <row r="15">
          <cell r="CU15">
            <v>0.349837</v>
          </cell>
        </row>
        <row r="17">
          <cell r="CU17">
            <v>0.016067</v>
          </cell>
        </row>
        <row r="18">
          <cell r="CU18">
            <v>0.096402</v>
          </cell>
        </row>
        <row r="20">
          <cell r="CU20">
            <v>0.174567</v>
          </cell>
        </row>
        <row r="21">
          <cell r="CU21">
            <v>0.319027</v>
          </cell>
        </row>
        <row r="23">
          <cell r="CU23">
            <v>0.004917</v>
          </cell>
        </row>
        <row r="24">
          <cell r="CU24">
            <v>0.042173</v>
          </cell>
        </row>
        <row r="27">
          <cell r="CU27">
            <v>0.072181</v>
          </cell>
        </row>
        <row r="29">
          <cell r="CU29">
            <v>0.057403</v>
          </cell>
        </row>
        <row r="30">
          <cell r="CU30">
            <v>0.111103</v>
          </cell>
        </row>
        <row r="32">
          <cell r="CU32">
            <v>0.079704</v>
          </cell>
        </row>
        <row r="34">
          <cell r="CU34">
            <v>0.288607</v>
          </cell>
        </row>
        <row r="49">
          <cell r="CU49">
            <v>0.158</v>
          </cell>
        </row>
        <row r="57">
          <cell r="CU57">
            <v>0.057</v>
          </cell>
        </row>
        <row r="63">
          <cell r="CU63">
            <v>0.044192</v>
          </cell>
        </row>
        <row r="64">
          <cell r="CU64">
            <v>0.029755</v>
          </cell>
        </row>
        <row r="88">
          <cell r="CU88">
            <v>0.7109</v>
          </cell>
        </row>
        <row r="89">
          <cell r="CU89">
            <v>0.2839</v>
          </cell>
        </row>
        <row r="90">
          <cell r="CU90">
            <v>0.054</v>
          </cell>
        </row>
        <row r="91">
          <cell r="CU91">
            <v>0.0258</v>
          </cell>
        </row>
        <row r="92">
          <cell r="CU92">
            <v>0.0108</v>
          </cell>
        </row>
        <row r="94">
          <cell r="CU94">
            <v>0.0033</v>
          </cell>
        </row>
        <row r="97">
          <cell r="CU97">
            <v>0.0028</v>
          </cell>
        </row>
        <row r="98">
          <cell r="CU98">
            <v>0.0001</v>
          </cell>
        </row>
        <row r="100">
          <cell r="CU100">
            <v>0.0005</v>
          </cell>
        </row>
        <row r="123">
          <cell r="CW123">
            <v>245725.78649040003</v>
          </cell>
        </row>
        <row r="124">
          <cell r="CW124">
            <v>271973.8451208001</v>
          </cell>
        </row>
        <row r="125">
          <cell r="CW125">
            <v>63998.23056000002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8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22.8515625" style="15" hidden="1" customWidth="1"/>
    <col min="8" max="8" width="15.8515625" style="15" hidden="1" customWidth="1"/>
    <col min="9" max="11" width="9.140625" style="15" hidden="1" customWidth="1"/>
    <col min="12" max="20" width="0" style="15" hidden="1" customWidth="1"/>
    <col min="21" max="22" width="9.140625" style="15" customWidth="1"/>
    <col min="23" max="16384" width="9.140625" style="3" customWidth="1"/>
  </cols>
  <sheetData>
    <row r="1" ht="15.75">
      <c r="E1" s="2" t="s">
        <v>308</v>
      </c>
    </row>
    <row r="2" spans="1:22" s="6" customFormat="1" ht="33.75" customHeight="1">
      <c r="A2" s="24" t="s">
        <v>363</v>
      </c>
      <c r="B2" s="24"/>
      <c r="C2" s="24"/>
      <c r="D2" s="24"/>
      <c r="E2" s="2">
        <v>4352.2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364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365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366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1048.2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4351.667187200044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67623.76000000001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581697.8621712001</v>
      </c>
    </row>
    <row r="13" spans="1:4" ht="15.75">
      <c r="A13" s="7" t="s">
        <v>94</v>
      </c>
      <c r="B13" s="19" t="s">
        <v>79</v>
      </c>
      <c r="C13" s="1" t="s">
        <v>73</v>
      </c>
      <c r="D13" s="8">
        <f>'[5]ГУК 2019'!$CW$124</f>
        <v>271973.8451208001</v>
      </c>
    </row>
    <row r="14" spans="1:4" ht="15.75">
      <c r="A14" s="7" t="s">
        <v>95</v>
      </c>
      <c r="B14" s="19" t="s">
        <v>80</v>
      </c>
      <c r="C14" s="1" t="s">
        <v>73</v>
      </c>
      <c r="D14" s="8">
        <f>'[5]ГУК 2019'!$CW$123</f>
        <v>245725.78649040003</v>
      </c>
    </row>
    <row r="15" spans="1:4" ht="15.75">
      <c r="A15" s="7" t="s">
        <v>96</v>
      </c>
      <c r="B15" s="19" t="s">
        <v>81</v>
      </c>
      <c r="C15" s="1" t="s">
        <v>73</v>
      </c>
      <c r="D15" s="8">
        <f>'[5]ГУК 2019'!$CW$125</f>
        <v>63998.23056000002</v>
      </c>
    </row>
    <row r="16" spans="1:5" ht="15.75">
      <c r="A16" s="19" t="s">
        <v>82</v>
      </c>
      <c r="B16" s="19" t="s">
        <v>83</v>
      </c>
      <c r="C16" s="19" t="s">
        <v>73</v>
      </c>
      <c r="D16" s="20">
        <f>D17</f>
        <v>546131.6621712002</v>
      </c>
      <c r="E16" s="2">
        <v>513389.19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546131.6621712002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551531.5293584001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440.38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5837.058922400116</v>
      </c>
    </row>
    <row r="25" spans="1:4" ht="15.75">
      <c r="A25" s="19" t="s">
        <v>93</v>
      </c>
      <c r="B25" s="19" t="s">
        <v>101</v>
      </c>
      <c r="C25" s="19" t="s">
        <v>73</v>
      </c>
      <c r="D25" s="20">
        <v>66291.03</v>
      </c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46220.36400000001</v>
      </c>
      <c r="E28" s="2">
        <f>'[1]2018 Управл'!$U$36</f>
        <v>43702.36200000001</v>
      </c>
      <c r="F28" s="15">
        <f>'[2]гук(2016)'!$CU$77*12*'[2]гук(2016)'!$CW$4</f>
        <v>46220.36400000001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D28/E2</f>
        <v>10.620000000000003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57087.80832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2820.2255999999998</v>
      </c>
      <c r="F35" s="15">
        <f>'[5]ГУК 2019'!$CU$90*12*E2</f>
        <v>2820.2255999999998</v>
      </c>
      <c r="G35" s="2">
        <v>1880.15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7">
        <f>E35/E2</f>
        <v>0.648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309</v>
      </c>
      <c r="E39" s="2">
        <v>1347.44</v>
      </c>
      <c r="F39" s="15">
        <f>'[5]ГУК 2019'!$CU$91*12*E2</f>
        <v>1347.44112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7">
        <f>E39/E2</f>
        <v>0.3095997426588852</v>
      </c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14827.074959999998</v>
      </c>
      <c r="F43" s="15">
        <f>'[5]ГУК 2019'!$CU$89*12*E2</f>
        <v>14827.074959999998</v>
      </c>
      <c r="G43" s="2">
        <v>9266.92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</row>
    <row r="47" spans="1:7" ht="31.5">
      <c r="A47" s="7" t="s">
        <v>322</v>
      </c>
      <c r="B47" s="1" t="s">
        <v>106</v>
      </c>
      <c r="C47" s="1" t="s">
        <v>67</v>
      </c>
      <c r="D47" s="1" t="s">
        <v>14</v>
      </c>
      <c r="E47" s="2">
        <f>F47</f>
        <v>37127.74776</v>
      </c>
      <c r="F47" s="15">
        <f>'[5]ГУК 2019'!$CU$88*12*E2</f>
        <v>37127.74776</v>
      </c>
      <c r="G47" s="2">
        <v>21887.04</v>
      </c>
    </row>
    <row r="48" spans="1:4" ht="15.75">
      <c r="A48" s="7" t="s">
        <v>323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325</v>
      </c>
      <c r="B50" s="1" t="s">
        <v>108</v>
      </c>
      <c r="C50" s="1" t="s">
        <v>73</v>
      </c>
      <c r="D50" s="17">
        <f>E47/E2</f>
        <v>8.5308</v>
      </c>
    </row>
    <row r="51" spans="1:6" ht="47.25">
      <c r="A51" s="7" t="s">
        <v>326</v>
      </c>
      <c r="B51" s="1" t="s">
        <v>106</v>
      </c>
      <c r="C51" s="1" t="s">
        <v>67</v>
      </c>
      <c r="D51" s="17" t="s">
        <v>312</v>
      </c>
      <c r="E51" s="2">
        <v>401.27</v>
      </c>
      <c r="F51" s="15">
        <f>('[5]ГУК 2019'!$CU$94+'[5]ГУК 2019'!$CU$97+'[5]ГУК 2019'!$CU$98+'[5]ГУК 2019'!$CU$100)*12*E2</f>
        <v>349.91688</v>
      </c>
    </row>
    <row r="52" spans="1:4" ht="15.75">
      <c r="A52" s="7" t="s">
        <v>327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328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329</v>
      </c>
      <c r="B54" s="1" t="s">
        <v>108</v>
      </c>
      <c r="C54" s="1" t="s">
        <v>73</v>
      </c>
      <c r="D54" s="17">
        <f>E51/E2</f>
        <v>0.0921993474564588</v>
      </c>
    </row>
    <row r="55" spans="1:6" ht="31.5">
      <c r="A55" s="7" t="s">
        <v>330</v>
      </c>
      <c r="B55" s="1" t="s">
        <v>106</v>
      </c>
      <c r="C55" s="1" t="s">
        <v>67</v>
      </c>
      <c r="D55" s="17" t="s">
        <v>311</v>
      </c>
      <c r="E55" s="2">
        <v>564.05</v>
      </c>
      <c r="F55" s="15">
        <f>'[5]ГУК 2019'!$CU$92*12*E2</f>
        <v>564.04512</v>
      </c>
    </row>
    <row r="56" spans="1:4" ht="15.75">
      <c r="A56" s="7" t="s">
        <v>331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332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333</v>
      </c>
      <c r="B58" s="1" t="s">
        <v>108</v>
      </c>
      <c r="C58" s="1" t="s">
        <v>73</v>
      </c>
      <c r="D58" s="17">
        <f>E55/E2</f>
        <v>0.12960112127200035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40911.550440000006</v>
      </c>
      <c r="E60" s="2">
        <f>'[1]2018 Управл'!$P$36</f>
        <v>38517.336</v>
      </c>
      <c r="F60" s="15">
        <f>'[2]гук(2016)'!$CU$102*12*'[2]гук(2016)'!$CW$4</f>
        <v>40911.550440000006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D60/E2</f>
        <v>9.400200000000002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358</v>
      </c>
      <c r="E65" s="2" t="s">
        <v>359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358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63998.23</v>
      </c>
      <c r="E72" s="2">
        <v>63998.23</v>
      </c>
      <c r="F72" s="15">
        <f>'[2]гук(2016)'!$CU$101*12*'[2]гук(2016)'!$CW$4</f>
        <v>63998.23056000001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14.704799871329444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14401.97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14401.97</v>
      </c>
      <c r="F79" s="15">
        <f>'[2]гук(2016)'!$CU$37*12*'[2]гук(2016)'!$CW$4</f>
        <v>13623.413119200002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3.309124121134139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v>1373.94</v>
      </c>
      <c r="F83" s="5" t="s">
        <v>320</v>
      </c>
      <c r="G83" s="5">
        <f>('[2]гук(2016)'!$CU$73+'[2]гук(2016)'!$CU$75)*12*'[2]гук(2016)'!$CW$4</f>
        <v>4606.838517600001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7">
        <f>G83</f>
        <v>4606.838517600001</v>
      </c>
      <c r="F84" s="15">
        <v>85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16.164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7">
        <f>E91+E95</f>
        <v>3861.9856007999997</v>
      </c>
      <c r="F90" s="1">
        <v>848.2</v>
      </c>
    </row>
    <row r="91" spans="1:8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f>G91</f>
        <v>1553.996532</v>
      </c>
      <c r="F91" s="22" t="s">
        <v>354</v>
      </c>
      <c r="G91" s="15">
        <f>'[5]ГУК 2019'!$CU$64*12*E2</f>
        <v>1553.996532</v>
      </c>
      <c r="H91" s="2">
        <v>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1.8321109785427963</v>
      </c>
      <c r="F94" s="1" t="s">
        <v>321</v>
      </c>
    </row>
    <row r="95" spans="1:8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f>G95</f>
        <v>2307.9890688</v>
      </c>
      <c r="F95" s="1">
        <f>F90</f>
        <v>848.2</v>
      </c>
      <c r="G95" s="15">
        <f>'[5]ГУК 2019'!$CU$63*12*E2</f>
        <v>2307.9890688</v>
      </c>
      <c r="H95" s="2">
        <v>458.03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2.7210434671068144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7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151421.9471528</v>
      </c>
      <c r="G100" s="15" t="s">
        <v>362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2402.4144000000006</v>
      </c>
      <c r="F101" s="15">
        <f>('[2]гук(2016)'!$CU$53+'[2]гук(2016)'!$CU$60)*12*'[2]гук(2016)'!$CW$4</f>
        <v>2402.4144000000006</v>
      </c>
      <c r="G101" s="2">
        <v>640.4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0.5520000000000002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8303.9976</v>
      </c>
      <c r="F105" s="15">
        <f>'[2]гук(2016)'!$CU$46*12*'[2]гук(2016)'!$CW$4</f>
        <v>8303.9976</v>
      </c>
      <c r="G105" s="2">
        <v>6228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1.9080000000000001</v>
      </c>
    </row>
    <row r="109" spans="1:7" ht="31.5">
      <c r="A109" s="7"/>
      <c r="B109" s="1" t="s">
        <v>106</v>
      </c>
      <c r="C109" s="1" t="s">
        <v>67</v>
      </c>
      <c r="D109" s="9" t="s">
        <v>361</v>
      </c>
      <c r="E109" s="2">
        <v>4260.77</v>
      </c>
      <c r="F109" s="15">
        <f>'[2]гук(2016)'!$CU$50*12*'[2]гук(2016)'!$CW$4</f>
        <v>2141.2824000000005</v>
      </c>
      <c r="G109" s="2"/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0.9789922338127844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3551.395200000001</v>
      </c>
      <c r="F113" s="15">
        <f>('[2]гук(2016)'!$CU$52+'[2]гук(2016)'!$CU$58)*12*'[2]гук(2016)'!$CW$4</f>
        <v>3551.395200000001</v>
      </c>
      <c r="G113" s="2">
        <v>2988.66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0.8160000000000003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45521.97</v>
      </c>
      <c r="F117" s="15">
        <f>('[2]гук(2016)'!$CU$48+'[2]гук(2016)'!$CU$56)*12*'[2]гук(2016)'!$CW$4</f>
        <v>37550.78160000001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10.459530812003125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29716.821600000003</v>
      </c>
      <c r="F121" s="15">
        <f>('[2]гук(2016)'!$CU$47+'[2]гук(2016)'!$CU$55)*12*'[2]гук(2016)'!$CW$4</f>
        <v>29716.821600000003</v>
      </c>
      <c r="G121" s="2">
        <f>9432.09+17994.61</f>
        <v>27426.7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6.828000000000001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14832.297600000002</v>
      </c>
      <c r="F125" s="15">
        <f>'[2]гук(2016)'!$CU$59*'[2]гук(2016)'!$CW$4*12</f>
        <v>14832.297600000002</v>
      </c>
      <c r="G125" s="2">
        <v>14823.593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3.4080000000000004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11280.902400000003</v>
      </c>
      <c r="F129" s="15">
        <f>'[2]гук(2016)'!$CU$51*12*'[2]гук(2016)'!$CW$4</f>
        <v>11280.902400000003</v>
      </c>
      <c r="G129" s="2">
        <v>5374.97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2.5920000000000005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8251.7712</v>
      </c>
      <c r="F133" s="15">
        <f>'[5]ГУК 2019'!$CU$49*12*E2</f>
        <v>8251.7712</v>
      </c>
      <c r="G133" s="2">
        <v>3925.68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1.896</v>
      </c>
    </row>
    <row r="137" spans="1:7" ht="31.5">
      <c r="A137" s="7" t="s">
        <v>334</v>
      </c>
      <c r="B137" s="1" t="s">
        <v>106</v>
      </c>
      <c r="C137" s="1" t="s">
        <v>67</v>
      </c>
      <c r="D137" s="1" t="s">
        <v>317</v>
      </c>
      <c r="E137" s="2">
        <f>F137</f>
        <v>2976.9048000000003</v>
      </c>
      <c r="F137" s="15">
        <f>'[5]ГУК 2019'!$CU$57*12*E2</f>
        <v>2976.9048000000003</v>
      </c>
      <c r="G137" s="2">
        <v>1485.84</v>
      </c>
    </row>
    <row r="138" spans="1:4" ht="15.75">
      <c r="A138" s="7" t="s">
        <v>335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336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337</v>
      </c>
      <c r="B140" s="1" t="s">
        <v>108</v>
      </c>
      <c r="C140" s="1" t="s">
        <v>73</v>
      </c>
      <c r="D140" s="9">
        <f>E137/E2</f>
        <v>0.684</v>
      </c>
    </row>
    <row r="141" spans="1:5" ht="31.5">
      <c r="A141" s="7"/>
      <c r="B141" s="1" t="s">
        <v>106</v>
      </c>
      <c r="C141" s="1" t="s">
        <v>67</v>
      </c>
      <c r="D141" s="9" t="s">
        <v>316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7" ht="31.5">
      <c r="A145" s="7" t="s">
        <v>338</v>
      </c>
      <c r="B145" s="1" t="s">
        <v>106</v>
      </c>
      <c r="C145" s="1" t="s">
        <v>67</v>
      </c>
      <c r="D145" s="9" t="s">
        <v>318</v>
      </c>
      <c r="E145" s="2">
        <f>F145</f>
        <v>1087.1447424</v>
      </c>
      <c r="F145" s="15">
        <f>'[5]ГУК 2019'!$CU$6*12*E2</f>
        <v>1087.1447424</v>
      </c>
      <c r="G145" s="2">
        <v>0</v>
      </c>
    </row>
    <row r="146" spans="1:4" ht="15.75">
      <c r="A146" s="7" t="s">
        <v>339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340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341</v>
      </c>
      <c r="B148" s="1" t="s">
        <v>108</v>
      </c>
      <c r="C148" s="1" t="s">
        <v>73</v>
      </c>
      <c r="D148" s="9">
        <f>E145/E2</f>
        <v>0.24979200000000001</v>
      </c>
    </row>
    <row r="149" spans="1:7" ht="31.5">
      <c r="A149" s="7" t="s">
        <v>342</v>
      </c>
      <c r="B149" s="1" t="s">
        <v>106</v>
      </c>
      <c r="C149" s="1" t="s">
        <v>67</v>
      </c>
      <c r="D149" s="9" t="s">
        <v>315</v>
      </c>
      <c r="E149" s="2">
        <f>F149</f>
        <v>4162.6529856</v>
      </c>
      <c r="F149" s="15">
        <f>'[5]ГУК 2019'!$CU$32*12*E2</f>
        <v>4162.6529856</v>
      </c>
      <c r="G149" s="2">
        <v>1251.5</v>
      </c>
    </row>
    <row r="150" spans="1:4" ht="15.75">
      <c r="A150" s="7" t="s">
        <v>343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344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345</v>
      </c>
      <c r="B152" s="1" t="s">
        <v>108</v>
      </c>
      <c r="C152" s="1" t="s">
        <v>73</v>
      </c>
      <c r="D152" s="9">
        <f>E149/E2</f>
        <v>0.956448</v>
      </c>
    </row>
    <row r="153" spans="1:7" ht="31.5">
      <c r="A153" s="7" t="s">
        <v>346</v>
      </c>
      <c r="B153" s="1" t="s">
        <v>106</v>
      </c>
      <c r="C153" s="1" t="s">
        <v>67</v>
      </c>
      <c r="D153" s="1" t="s">
        <v>313</v>
      </c>
      <c r="E153" s="2">
        <f>F153</f>
        <v>15072.904624799998</v>
      </c>
      <c r="F153" s="14">
        <f>'[5]ГУК 2019'!$CU$34*12*E2</f>
        <v>15072.904624799998</v>
      </c>
      <c r="G153" s="2">
        <v>4337.18</v>
      </c>
    </row>
    <row r="154" spans="1:6" ht="15.75">
      <c r="A154" s="7" t="s">
        <v>347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348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349</v>
      </c>
      <c r="B156" s="1" t="s">
        <v>108</v>
      </c>
      <c r="C156" s="1" t="s">
        <v>73</v>
      </c>
      <c r="D156" s="9">
        <f>E153/E2</f>
        <v>3.463284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E159+E163+E171+E175+E179+E183+E187+E191+E195+E199+E203</f>
        <v>86628.43550959999</v>
      </c>
    </row>
    <row r="159" spans="1:6" ht="31.5" hidden="1">
      <c r="A159" s="7" t="s">
        <v>208</v>
      </c>
      <c r="B159" s="1" t="s">
        <v>106</v>
      </c>
      <c r="C159" s="1" t="s">
        <v>67</v>
      </c>
      <c r="D159" s="1" t="s">
        <v>39</v>
      </c>
      <c r="E159" s="2">
        <v>0</v>
      </c>
      <c r="F159" s="15">
        <v>1</v>
      </c>
    </row>
    <row r="160" spans="1:4" ht="15.75" hidden="1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211</v>
      </c>
      <c r="B162" s="1" t="s">
        <v>108</v>
      </c>
      <c r="C162" s="1" t="s">
        <v>73</v>
      </c>
      <c r="D162" s="9">
        <v>251.9</v>
      </c>
    </row>
    <row r="163" spans="1:7" ht="31.5">
      <c r="A163" s="7"/>
      <c r="B163" s="1" t="s">
        <v>106</v>
      </c>
      <c r="C163" s="1" t="s">
        <v>67</v>
      </c>
      <c r="D163" s="1" t="s">
        <v>357</v>
      </c>
      <c r="E163" s="2">
        <f>('[3]гук(2016)'!$CU$38+'[3]гук(2016)'!$CU$42)*12*'[3]гук(2016)'!$CW$4</f>
        <v>9887.032010400002</v>
      </c>
      <c r="F163" s="15">
        <v>2</v>
      </c>
      <c r="G163" s="15">
        <f>'[2]гук(2016)'!$CU$38*12*E2</f>
        <v>4246.2152256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9">
        <f>E163/F163</f>
        <v>4943.516005200001</v>
      </c>
    </row>
    <row r="167" spans="1:7" ht="31.5">
      <c r="A167" s="7"/>
      <c r="B167" s="1" t="s">
        <v>106</v>
      </c>
      <c r="C167" s="1" t="s">
        <v>67</v>
      </c>
      <c r="D167" s="1" t="s">
        <v>39</v>
      </c>
      <c r="E167" s="2">
        <f>('[2]гук(2016)'!$CU$39+'[2]гук(2016)'!$CU$43)*12*'[2]гук(2016)'!$CU$4</f>
        <v>4540.664356800001</v>
      </c>
      <c r="F167" s="15">
        <v>1</v>
      </c>
      <c r="G167" s="15">
        <f>'[2]гук(2016)'!$CU$39*12*E2</f>
        <v>3022.8118056</v>
      </c>
    </row>
    <row r="168" spans="1:4" ht="15.75">
      <c r="A168" s="7"/>
      <c r="B168" s="1" t="s">
        <v>107</v>
      </c>
      <c r="C168" s="1" t="s">
        <v>67</v>
      </c>
      <c r="D168" s="1" t="s">
        <v>40</v>
      </c>
    </row>
    <row r="169" spans="1:4" ht="15.75">
      <c r="A169" s="7"/>
      <c r="B169" s="1" t="s">
        <v>64</v>
      </c>
      <c r="C169" s="1" t="s">
        <v>67</v>
      </c>
      <c r="D169" s="1" t="s">
        <v>20</v>
      </c>
    </row>
    <row r="170" spans="1:4" ht="15.75">
      <c r="A170" s="7"/>
      <c r="B170" s="1" t="s">
        <v>108</v>
      </c>
      <c r="C170" s="1" t="s">
        <v>73</v>
      </c>
      <c r="D170" s="9">
        <f>E167/F167</f>
        <v>4540.664356800001</v>
      </c>
    </row>
    <row r="171" spans="1:6" ht="31.5">
      <c r="A171" s="7" t="s">
        <v>212</v>
      </c>
      <c r="B171" s="1" t="s">
        <v>106</v>
      </c>
      <c r="C171" s="1" t="s">
        <v>67</v>
      </c>
      <c r="D171" s="1" t="s">
        <v>41</v>
      </c>
      <c r="E171" s="2">
        <v>25038.66</v>
      </c>
      <c r="F171" s="15">
        <f>'[5]ГУК 2019'!$CU$30*12*E2</f>
        <v>5802.509719199999</v>
      </c>
    </row>
    <row r="172" spans="1:4" ht="15.75">
      <c r="A172" s="7" t="s">
        <v>213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214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215</v>
      </c>
      <c r="B174" s="1" t="s">
        <v>108</v>
      </c>
      <c r="C174" s="1" t="s">
        <v>73</v>
      </c>
      <c r="D174" s="9">
        <f>E171/E2</f>
        <v>5.75310417719774</v>
      </c>
    </row>
    <row r="175" spans="1:7" ht="31.5">
      <c r="A175" s="7" t="s">
        <v>216</v>
      </c>
      <c r="B175" s="1" t="s">
        <v>106</v>
      </c>
      <c r="C175" s="1" t="s">
        <v>67</v>
      </c>
      <c r="D175" s="1" t="s">
        <v>42</v>
      </c>
      <c r="E175" s="2">
        <f>F175</f>
        <v>3769.7537783999996</v>
      </c>
      <c r="F175" s="15">
        <f>'[5]ГУК 2019'!$CU$27*12*E2</f>
        <v>3769.7537783999996</v>
      </c>
      <c r="G175" s="2">
        <v>0</v>
      </c>
    </row>
    <row r="176" spans="1:4" ht="15.75">
      <c r="A176" s="7" t="s">
        <v>217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218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219</v>
      </c>
      <c r="B178" s="1" t="s">
        <v>108</v>
      </c>
      <c r="C178" s="1" t="s">
        <v>73</v>
      </c>
      <c r="D178" s="9">
        <f>E175/E2</f>
        <v>0.8661719999999999</v>
      </c>
    </row>
    <row r="179" spans="1:7" ht="31.5">
      <c r="A179" s="7" t="s">
        <v>220</v>
      </c>
      <c r="B179" s="1" t="s">
        <v>106</v>
      </c>
      <c r="C179" s="1" t="s">
        <v>67</v>
      </c>
      <c r="D179" s="1" t="s">
        <v>43</v>
      </c>
      <c r="E179" s="2">
        <f>F179</f>
        <v>16661.6317128</v>
      </c>
      <c r="F179" s="15">
        <f>'[5]ГУК 2019'!$CU$21*12*E2</f>
        <v>16661.6317128</v>
      </c>
      <c r="G179" s="2">
        <v>14894.9</v>
      </c>
    </row>
    <row r="180" spans="1:4" ht="15.75">
      <c r="A180" s="7" t="s">
        <v>221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222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223</v>
      </c>
      <c r="B182" s="1" t="s">
        <v>108</v>
      </c>
      <c r="C182" s="1" t="s">
        <v>73</v>
      </c>
      <c r="D182" s="9">
        <f>E179/E2</f>
        <v>3.8283240000000003</v>
      </c>
    </row>
    <row r="183" spans="1:7" ht="31.5">
      <c r="A183" s="7" t="s">
        <v>224</v>
      </c>
      <c r="B183" s="1" t="s">
        <v>106</v>
      </c>
      <c r="C183" s="1" t="s">
        <v>67</v>
      </c>
      <c r="D183" s="1" t="s">
        <v>306</v>
      </c>
      <c r="E183" s="2">
        <f>F183</f>
        <v>9117.005968799998</v>
      </c>
      <c r="F183" s="15">
        <f>'[5]ГУК 2019'!$CU$20*12*E2</f>
        <v>9117.005968799998</v>
      </c>
      <c r="G183" s="2">
        <v>1130.48</v>
      </c>
    </row>
    <row r="184" spans="1:4" ht="15.75">
      <c r="A184" s="7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228</v>
      </c>
      <c r="B186" s="1" t="s">
        <v>108</v>
      </c>
      <c r="C186" s="1" t="s">
        <v>73</v>
      </c>
      <c r="D186" s="9">
        <f>E183/E2</f>
        <v>2.094804</v>
      </c>
    </row>
    <row r="187" spans="1:6" ht="31.5">
      <c r="A187" s="7"/>
      <c r="B187" s="1" t="s">
        <v>106</v>
      </c>
      <c r="C187" s="1" t="s">
        <v>67</v>
      </c>
      <c r="D187" s="1" t="s">
        <v>356</v>
      </c>
      <c r="E187" s="2">
        <v>3947.42</v>
      </c>
      <c r="F187" s="15">
        <f>'[5]ГУК 2019'!$CU$23*12*E2</f>
        <v>256.7972088</v>
      </c>
    </row>
    <row r="188" spans="1:4" ht="15.75">
      <c r="A188" s="7"/>
      <c r="B188" s="1" t="s">
        <v>107</v>
      </c>
      <c r="C188" s="1" t="s">
        <v>67</v>
      </c>
      <c r="D188" s="1" t="s">
        <v>24</v>
      </c>
    </row>
    <row r="189" spans="1:4" ht="15.75">
      <c r="A189" s="7"/>
      <c r="B189" s="1" t="s">
        <v>64</v>
      </c>
      <c r="C189" s="1" t="s">
        <v>67</v>
      </c>
      <c r="D189" s="1" t="s">
        <v>10</v>
      </c>
    </row>
    <row r="190" spans="1:4" ht="15.75">
      <c r="A190" s="7"/>
      <c r="B190" s="1" t="s">
        <v>108</v>
      </c>
      <c r="C190" s="1" t="s">
        <v>73</v>
      </c>
      <c r="D190" s="9">
        <f>E187/E2</f>
        <v>0.9069941638711457</v>
      </c>
    </row>
    <row r="191" spans="1:7" ht="31.5">
      <c r="A191" s="7" t="s">
        <v>229</v>
      </c>
      <c r="B191" s="1" t="s">
        <v>106</v>
      </c>
      <c r="C191" s="1" t="s">
        <v>67</v>
      </c>
      <c r="D191" s="1" t="s">
        <v>44</v>
      </c>
      <c r="E191" s="2">
        <f>F191</f>
        <v>2997.9520392</v>
      </c>
      <c r="F191" s="15">
        <f>'[5]ГУК 2019'!$CU$29*12*E2</f>
        <v>2997.9520392</v>
      </c>
      <c r="G191" s="2">
        <v>2033.34</v>
      </c>
    </row>
    <row r="192" spans="1:4" ht="15.75">
      <c r="A192" s="7" t="s">
        <v>226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231</v>
      </c>
      <c r="B194" s="1" t="s">
        <v>108</v>
      </c>
      <c r="C194" s="1" t="s">
        <v>73</v>
      </c>
      <c r="D194" s="9">
        <f>E191/E2</f>
        <v>0.688836</v>
      </c>
    </row>
    <row r="195" spans="1:6" ht="31.5">
      <c r="A195" s="7" t="s">
        <v>232</v>
      </c>
      <c r="B195" s="1" t="s">
        <v>106</v>
      </c>
      <c r="C195" s="1" t="s">
        <v>67</v>
      </c>
      <c r="D195" s="1" t="s">
        <v>45</v>
      </c>
      <c r="E195" s="2">
        <v>5611.75</v>
      </c>
      <c r="F195" s="15" t="s">
        <v>314</v>
      </c>
    </row>
    <row r="196" spans="1:6" ht="15.75">
      <c r="A196" s="7" t="s">
        <v>233</v>
      </c>
      <c r="B196" s="1" t="s">
        <v>107</v>
      </c>
      <c r="C196" s="1" t="s">
        <v>67</v>
      </c>
      <c r="D196" s="1" t="s">
        <v>24</v>
      </c>
      <c r="F196" s="15" t="s">
        <v>10</v>
      </c>
    </row>
    <row r="197" spans="1:4" ht="15.75">
      <c r="A197" s="7" t="s">
        <v>234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235</v>
      </c>
      <c r="B198" s="1" t="s">
        <v>108</v>
      </c>
      <c r="C198" s="1" t="s">
        <v>73</v>
      </c>
      <c r="D198" s="9">
        <f>E195/E2</f>
        <v>1.2894053582096412</v>
      </c>
    </row>
    <row r="199" spans="1:6" ht="31.5">
      <c r="A199" s="7" t="s">
        <v>236</v>
      </c>
      <c r="B199" s="1" t="s">
        <v>106</v>
      </c>
      <c r="C199" s="1" t="s">
        <v>67</v>
      </c>
      <c r="D199" s="1" t="s">
        <v>46</v>
      </c>
      <c r="E199" s="2">
        <f>7080.23+2517</f>
        <v>9597.23</v>
      </c>
      <c r="F199" s="15">
        <f>'[5]ГУК 2019'!$CU$24*12*E2</f>
        <v>2202.5439671999998</v>
      </c>
    </row>
    <row r="200" spans="1:4" ht="15.75">
      <c r="A200" s="7" t="s">
        <v>237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238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239</v>
      </c>
      <c r="B202" s="1" t="s">
        <v>108</v>
      </c>
      <c r="C202" s="1" t="s">
        <v>73</v>
      </c>
      <c r="D202" s="9">
        <f>E199/E2</f>
        <v>2.205144524608244</v>
      </c>
    </row>
    <row r="203" spans="1:6" ht="31.5">
      <c r="A203" s="7"/>
      <c r="B203" s="1" t="s">
        <v>106</v>
      </c>
      <c r="C203" s="1" t="s">
        <v>67</v>
      </c>
      <c r="D203" s="9" t="s">
        <v>355</v>
      </c>
      <c r="E203" s="2">
        <v>0</v>
      </c>
      <c r="F203" s="15">
        <f>'[5]ГУК 2019'!$CU$11*12*E2</f>
        <v>1.8801503999999998</v>
      </c>
    </row>
    <row r="204" spans="1:4" ht="15.75">
      <c r="A204" s="7"/>
      <c r="B204" s="1" t="s">
        <v>107</v>
      </c>
      <c r="C204" s="1" t="s">
        <v>67</v>
      </c>
      <c r="D204" s="9" t="s">
        <v>24</v>
      </c>
    </row>
    <row r="205" spans="1:4" ht="15.75">
      <c r="A205" s="7"/>
      <c r="B205" s="1" t="s">
        <v>64</v>
      </c>
      <c r="C205" s="1" t="s">
        <v>67</v>
      </c>
      <c r="D205" s="9" t="s">
        <v>10</v>
      </c>
    </row>
    <row r="206" spans="1:4" ht="15.75">
      <c r="A206" s="7"/>
      <c r="B206" s="1" t="s">
        <v>108</v>
      </c>
      <c r="C206" s="1" t="s">
        <v>73</v>
      </c>
      <c r="D206" s="9">
        <f>E203/E2</f>
        <v>0</v>
      </c>
    </row>
    <row r="207" spans="1:4" ht="47.25">
      <c r="A207" s="16" t="s">
        <v>270</v>
      </c>
      <c r="B207" s="4" t="s">
        <v>104</v>
      </c>
      <c r="C207" s="4" t="s">
        <v>67</v>
      </c>
      <c r="D207" s="4" t="s">
        <v>47</v>
      </c>
    </row>
    <row r="208" spans="1:6" ht="18.75">
      <c r="A208" s="7" t="s">
        <v>240</v>
      </c>
      <c r="B208" s="1" t="s">
        <v>105</v>
      </c>
      <c r="C208" s="1" t="s">
        <v>73</v>
      </c>
      <c r="D208" s="8">
        <f>E209+E213+E217+E221+E225+E229+E233+E237+E241</f>
        <v>76555.3408952</v>
      </c>
      <c r="F208" s="12"/>
    </row>
    <row r="209" spans="1:5" ht="31.5">
      <c r="A209" s="7" t="s">
        <v>241</v>
      </c>
      <c r="B209" s="1" t="s">
        <v>106</v>
      </c>
      <c r="C209" s="1" t="s">
        <v>67</v>
      </c>
      <c r="D209" s="1" t="s">
        <v>48</v>
      </c>
      <c r="E209" s="2">
        <v>0</v>
      </c>
    </row>
    <row r="210" spans="1:4" ht="15.75">
      <c r="A210" s="7" t="s">
        <v>266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242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243</v>
      </c>
      <c r="B212" s="1" t="s">
        <v>108</v>
      </c>
      <c r="C212" s="1" t="s">
        <v>73</v>
      </c>
      <c r="D212" s="1">
        <v>0</v>
      </c>
    </row>
    <row r="213" spans="1:7" ht="31.5">
      <c r="A213" s="7" t="s">
        <v>244</v>
      </c>
      <c r="B213" s="1" t="s">
        <v>106</v>
      </c>
      <c r="C213" s="1" t="s">
        <v>67</v>
      </c>
      <c r="D213" s="1" t="s">
        <v>50</v>
      </c>
      <c r="E213" s="2">
        <f>F213</f>
        <v>9724.0856424</v>
      </c>
      <c r="F213" s="15">
        <f>'[5]ГУК 2019'!$CU$12*12*E2</f>
        <v>9724.0856424</v>
      </c>
      <c r="G213" s="2">
        <v>4522.35</v>
      </c>
    </row>
    <row r="214" spans="1:4" ht="15.75">
      <c r="A214" s="7" t="s">
        <v>245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246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247</v>
      </c>
      <c r="B216" s="1" t="s">
        <v>108</v>
      </c>
      <c r="C216" s="1" t="s">
        <v>73</v>
      </c>
      <c r="D216" s="9">
        <f>E213/E2</f>
        <v>2.234292</v>
      </c>
    </row>
    <row r="217" spans="1:7" ht="31.5">
      <c r="A217" s="7" t="s">
        <v>248</v>
      </c>
      <c r="B217" s="1" t="s">
        <v>106</v>
      </c>
      <c r="C217" s="1" t="s">
        <v>67</v>
      </c>
      <c r="D217" s="1" t="s">
        <v>49</v>
      </c>
      <c r="E217" s="2">
        <f>F217</f>
        <v>7499.6065872</v>
      </c>
      <c r="F217" s="15">
        <f>'[5]ГУК 2019'!$CU$14*12*E2</f>
        <v>7499.6065872</v>
      </c>
      <c r="G217" s="2">
        <v>0</v>
      </c>
    </row>
    <row r="218" spans="1:4" ht="15.75">
      <c r="A218" s="7" t="s">
        <v>249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250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251</v>
      </c>
      <c r="B220" s="1" t="s">
        <v>108</v>
      </c>
      <c r="C220" s="1" t="s">
        <v>73</v>
      </c>
      <c r="D220" s="9">
        <f>E217/E2</f>
        <v>1.723176</v>
      </c>
    </row>
    <row r="221" spans="1:6" ht="31.5">
      <c r="A221" s="7" t="s">
        <v>252</v>
      </c>
      <c r="B221" s="1" t="s">
        <v>106</v>
      </c>
      <c r="C221" s="1" t="s">
        <v>67</v>
      </c>
      <c r="D221" s="1" t="s">
        <v>319</v>
      </c>
      <c r="E221" s="2">
        <v>34468.15</v>
      </c>
      <c r="F221" s="15">
        <f>'[5]ГУК 2019'!$CU$10*12*E2</f>
        <v>3514.0010975999994</v>
      </c>
    </row>
    <row r="222" spans="1:4" ht="15.75">
      <c r="A222" s="7" t="s">
        <v>253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254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255</v>
      </c>
      <c r="B224" s="1" t="s">
        <v>108</v>
      </c>
      <c r="C224" s="1" t="s">
        <v>73</v>
      </c>
      <c r="D224" s="9">
        <f>E221/E2+E222/E2</f>
        <v>7.919707274481872</v>
      </c>
    </row>
    <row r="225" spans="1:7" ht="31.5">
      <c r="A225" s="7" t="s">
        <v>256</v>
      </c>
      <c r="B225" s="1" t="s">
        <v>106</v>
      </c>
      <c r="C225" s="1" t="s">
        <v>67</v>
      </c>
      <c r="D225" s="1" t="s">
        <v>1</v>
      </c>
      <c r="E225" s="2">
        <v>0</v>
      </c>
      <c r="F225" s="15">
        <f>'[5]ГУК 2019'!$CU$9*12*E2</f>
        <v>30424.071508799996</v>
      </c>
      <c r="G225" s="2">
        <v>0</v>
      </c>
    </row>
    <row r="226" spans="1:4" ht="15.75">
      <c r="A226" s="7" t="s">
        <v>257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258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259</v>
      </c>
      <c r="B228" s="1" t="s">
        <v>108</v>
      </c>
      <c r="C228" s="1" t="s">
        <v>73</v>
      </c>
      <c r="D228" s="9">
        <f>E225/E2</f>
        <v>0</v>
      </c>
    </row>
    <row r="229" spans="1:7" ht="31.5">
      <c r="A229" s="7" t="s">
        <v>260</v>
      </c>
      <c r="B229" s="1" t="s">
        <v>106</v>
      </c>
      <c r="C229" s="1" t="s">
        <v>67</v>
      </c>
      <c r="D229" s="1" t="s">
        <v>0</v>
      </c>
      <c r="E229" s="2">
        <f>F229</f>
        <v>839.1215688000001</v>
      </c>
      <c r="F229" s="15">
        <f>'[5]ГУК 2019'!$CU$17*12*E2</f>
        <v>839.1215688000001</v>
      </c>
      <c r="G229" s="2">
        <v>0</v>
      </c>
    </row>
    <row r="230" spans="1:4" ht="15.75">
      <c r="A230" s="7" t="s">
        <v>261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263</v>
      </c>
      <c r="B232" s="1" t="s">
        <v>108</v>
      </c>
      <c r="C232" s="1" t="s">
        <v>73</v>
      </c>
      <c r="D232" s="9">
        <f>E229/E2</f>
        <v>0.19280400000000003</v>
      </c>
    </row>
    <row r="233" spans="1:7" ht="31.5">
      <c r="A233" s="7" t="s">
        <v>265</v>
      </c>
      <c r="B233" s="1" t="s">
        <v>106</v>
      </c>
      <c r="C233" s="1" t="s">
        <v>67</v>
      </c>
      <c r="D233" s="1" t="s">
        <v>51</v>
      </c>
      <c r="E233" s="2">
        <f>F233</f>
        <v>18270.7270968</v>
      </c>
      <c r="F233" s="15">
        <f>'[5]ГУК 2019'!$CU$15*12*E2</f>
        <v>18270.7270968</v>
      </c>
      <c r="G233" s="2">
        <v>2028.4</v>
      </c>
    </row>
    <row r="234" spans="1:4" ht="15.75">
      <c r="A234" s="7" t="s">
        <v>267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268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269</v>
      </c>
      <c r="B236" s="1" t="s">
        <v>108</v>
      </c>
      <c r="C236" s="1" t="s">
        <v>73</v>
      </c>
      <c r="D236" s="9">
        <f>E233/E2</f>
        <v>4.198044</v>
      </c>
    </row>
    <row r="237" spans="1:6" ht="31.5">
      <c r="A237" s="7" t="s">
        <v>271</v>
      </c>
      <c r="B237" s="1" t="s">
        <v>106</v>
      </c>
      <c r="C237" s="1" t="s">
        <v>67</v>
      </c>
      <c r="D237" s="1" t="s">
        <v>52</v>
      </c>
      <c r="E237" s="2">
        <v>5753.65</v>
      </c>
      <c r="F237" s="15">
        <f>'[5]ГУК 2019'!$CU$18*12*E2</f>
        <v>5034.7294128</v>
      </c>
    </row>
    <row r="238" spans="1:4" ht="15.75">
      <c r="A238" s="7" t="s">
        <v>272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273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274</v>
      </c>
      <c r="B240" s="1" t="s">
        <v>108</v>
      </c>
      <c r="C240" s="1" t="s">
        <v>73</v>
      </c>
      <c r="D240" s="9">
        <f>E237/E2</f>
        <v>1.3220095583842655</v>
      </c>
    </row>
    <row r="241" spans="1:6" ht="31.5">
      <c r="A241" s="7" t="s">
        <v>350</v>
      </c>
      <c r="B241" s="1" t="s">
        <v>106</v>
      </c>
      <c r="C241" s="1" t="s">
        <v>67</v>
      </c>
      <c r="D241" s="1" t="s">
        <v>53</v>
      </c>
      <c r="E241" s="2">
        <v>0</v>
      </c>
      <c r="F241" s="15" t="s">
        <v>360</v>
      </c>
    </row>
    <row r="242" spans="1:4" ht="15.75">
      <c r="A242" s="7" t="s">
        <v>351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352</v>
      </c>
      <c r="B243" s="1" t="s">
        <v>64</v>
      </c>
      <c r="C243" s="1" t="s">
        <v>67</v>
      </c>
      <c r="D243" s="1" t="s">
        <v>307</v>
      </c>
    </row>
    <row r="244" spans="1:4" ht="15.75">
      <c r="A244" s="7" t="s">
        <v>353</v>
      </c>
      <c r="B244" s="1" t="s">
        <v>108</v>
      </c>
      <c r="C244" s="1" t="s">
        <v>73</v>
      </c>
      <c r="D244" s="9">
        <f>E241/E2</f>
        <v>0</v>
      </c>
    </row>
    <row r="245" spans="1:4" ht="18.75" customHeight="1">
      <c r="A245" s="7"/>
      <c r="B245" s="4" t="s">
        <v>264</v>
      </c>
      <c r="C245" s="1" t="s">
        <v>73</v>
      </c>
      <c r="D245" s="13">
        <f>SUM(D28,D34,D60,D66,D72,D78,D84,D90,D100,D158,D208)</f>
        <v>545694.470436</v>
      </c>
    </row>
    <row r="246" spans="1:4" ht="15.75">
      <c r="A246" s="23" t="s">
        <v>275</v>
      </c>
      <c r="B246" s="23"/>
      <c r="C246" s="23"/>
      <c r="D246" s="23"/>
    </row>
    <row r="247" spans="1:4" ht="15.75">
      <c r="A247" s="7" t="s">
        <v>276</v>
      </c>
      <c r="B247" s="1" t="s">
        <v>277</v>
      </c>
      <c r="C247" s="1" t="s">
        <v>278</v>
      </c>
      <c r="D247" s="21">
        <v>3</v>
      </c>
    </row>
    <row r="248" spans="1:4" ht="15.75">
      <c r="A248" s="7" t="s">
        <v>279</v>
      </c>
      <c r="B248" s="1" t="s">
        <v>280</v>
      </c>
      <c r="C248" s="1" t="s">
        <v>278</v>
      </c>
      <c r="D248" s="21">
        <v>3</v>
      </c>
    </row>
    <row r="249" spans="1:4" ht="31.5">
      <c r="A249" s="7" t="s">
        <v>281</v>
      </c>
      <c r="B249" s="1" t="s">
        <v>282</v>
      </c>
      <c r="C249" s="1" t="s">
        <v>278</v>
      </c>
      <c r="D249" s="1">
        <v>0</v>
      </c>
    </row>
    <row r="250" spans="1:4" ht="15.75">
      <c r="A250" s="7" t="s">
        <v>283</v>
      </c>
      <c r="B250" s="1" t="s">
        <v>284</v>
      </c>
      <c r="C250" s="1" t="s">
        <v>73</v>
      </c>
      <c r="D250" s="17">
        <v>-25175.17</v>
      </c>
    </row>
    <row r="251" spans="1:4" ht="15.75">
      <c r="A251" s="23" t="s">
        <v>285</v>
      </c>
      <c r="B251" s="23"/>
      <c r="C251" s="23"/>
      <c r="D251" s="23"/>
    </row>
    <row r="252" spans="1:4" ht="15.75">
      <c r="A252" s="7" t="s">
        <v>286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287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288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289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290</v>
      </c>
      <c r="B256" s="1" t="s">
        <v>291</v>
      </c>
      <c r="C256" s="1" t="s">
        <v>73</v>
      </c>
      <c r="D256" s="1">
        <v>0</v>
      </c>
    </row>
    <row r="257" spans="1:4" ht="15.75">
      <c r="A257" s="7" t="s">
        <v>292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293</v>
      </c>
      <c r="B258" s="23"/>
      <c r="C258" s="23"/>
      <c r="D258" s="23"/>
    </row>
    <row r="259" spans="1:4" ht="15.75">
      <c r="A259" s="7" t="s">
        <v>294</v>
      </c>
      <c r="B259" s="1" t="s">
        <v>277</v>
      </c>
      <c r="C259" s="1" t="s">
        <v>278</v>
      </c>
      <c r="D259" s="1">
        <v>0</v>
      </c>
    </row>
    <row r="260" spans="1:4" ht="15.75">
      <c r="A260" s="7" t="s">
        <v>295</v>
      </c>
      <c r="B260" s="1" t="s">
        <v>280</v>
      </c>
      <c r="C260" s="1" t="s">
        <v>278</v>
      </c>
      <c r="D260" s="1">
        <v>0</v>
      </c>
    </row>
    <row r="261" spans="1:4" ht="15.75">
      <c r="A261" s="7" t="s">
        <v>296</v>
      </c>
      <c r="B261" s="1" t="s">
        <v>297</v>
      </c>
      <c r="C261" s="1" t="s">
        <v>278</v>
      </c>
      <c r="D261" s="1">
        <v>0</v>
      </c>
    </row>
    <row r="262" spans="1:4" ht="15.75">
      <c r="A262" s="7" t="s">
        <v>298</v>
      </c>
      <c r="B262" s="1" t="s">
        <v>284</v>
      </c>
      <c r="C262" s="1" t="s">
        <v>73</v>
      </c>
      <c r="D262" s="1">
        <v>0</v>
      </c>
    </row>
    <row r="263" spans="1:4" ht="15.75">
      <c r="A263" s="23" t="s">
        <v>299</v>
      </c>
      <c r="B263" s="23"/>
      <c r="C263" s="23"/>
      <c r="D263" s="23"/>
    </row>
    <row r="264" spans="1:4" ht="15.75">
      <c r="A264" s="7" t="s">
        <v>300</v>
      </c>
      <c r="B264" s="1" t="s">
        <v>301</v>
      </c>
      <c r="C264" s="1" t="s">
        <v>278</v>
      </c>
      <c r="D264" s="1">
        <v>26</v>
      </c>
    </row>
    <row r="265" spans="1:4" ht="15.75">
      <c r="A265" s="7" t="s">
        <v>302</v>
      </c>
      <c r="B265" s="1" t="s">
        <v>303</v>
      </c>
      <c r="C265" s="1" t="s">
        <v>278</v>
      </c>
      <c r="D265" s="1">
        <v>0</v>
      </c>
    </row>
    <row r="266" spans="1:4" ht="31.5">
      <c r="A266" s="7" t="s">
        <v>304</v>
      </c>
      <c r="B266" s="1" t="s">
        <v>305</v>
      </c>
      <c r="C266" s="1" t="s">
        <v>73</v>
      </c>
      <c r="D266" s="1">
        <v>55900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2020-03-25T11:46:36Z</dcterms:modified>
  <cp:category/>
  <cp:version/>
  <cp:contentType/>
  <cp:contentStatus/>
</cp:coreProperties>
</file>