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<sst xmlns="http://schemas.openxmlformats.org/spreadsheetml/2006/main" count="917" uniqueCount="372">
  <si>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</si>
  <si>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</si>
  <si>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</si>
  <si>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</si>
  <si>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</si>
  <si>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</si>
  <si>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</si>
  <si>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</si>
  <si>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</si>
  <si>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</si>
  <si>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</si>
  <si>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</si>
  <si>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</si>
  <si>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</si>
  <si>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</si>
  <si>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</si>
  <si>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</si>
  <si>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</si>
  <si>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</si>
  <si>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</si>
  <si>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</si>
  <si>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</si>
  <si>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</si>
  <si>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</si>
  <si>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</si>
  <si>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</si>
  <si>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</si>
  <si>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</si>
  <si>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</si>
  <si>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</si>
  <si>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</si>
  <si>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</si>
  <si>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</si>
  <si>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</si>
  <si>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</si>
  <si>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</si>
  <si>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</si>
  <si>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</si>
  <si>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</si>
  <si>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</si>
  <si>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</si>
  <si>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</si>
  <si>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</si>
  <si>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</si>
  <si>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</si>
  <si>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</si>
  <si>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</si>
  <si>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</si>
  <si>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</si>
  <si>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</si>
  <si>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</si>
  <si>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</si>
  <si>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</si>
  <si>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</si>
  <si>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</si>
  <si>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</si>
  <si>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</si>
  <si>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</si>
  <si>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</si>
  <si>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</si>
  <si>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</si>
  <si>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</si>
  <si>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</si>
  <si>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</si>
  <si>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</si>
  <si>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</si>
  <si>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</si>
  <si>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</si>
  <si>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</si>
  <si>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</si>
  <si>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</si>
  <si>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</si>
  <si>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</si>
  <si>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</si>
  <si>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</si>
  <si>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</si>
  <si>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</si>
  <si>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</si>
  <si>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</si>
  <si>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</si>
  <si>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</si>
  <si>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</si>
  <si>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</si>
  <si>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</si>
  <si>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</si>
  <si>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</si>
  <si>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</si>
  <si>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</si>
  <si>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</si>
  <si>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</si>
  <si>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</si>
  <si>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</si>
  <si>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</si>
  <si>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</si>
  <si>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</si>
  <si>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</si>
  <si>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</si>
  <si>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</si>
  <si>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</si>
  <si>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</si>
  <si>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</si>
  <si>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</si>
  <si>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</si>
  <si>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</si>
  <si>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</si>
  <si>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</si>
  <si>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</si>
  <si>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</si>
  <si>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</si>
  <si>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</si>
  <si>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</si>
  <si>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</si>
  <si>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</si>
  <si>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</si>
  <si>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</si>
  <si>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</si>
  <si>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</si>
  <si>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</si>
  <si>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</si>
  <si>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</si>
  <si>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</si>
  <si>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</si>
  <si>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</si>
  <si>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</si>
  <si>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</si>
  <si>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</si>
  <si>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</si>
  <si>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</si>
  <si>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</si>
  <si>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</si>
  <si>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</si>
  <si>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</si>
  <si>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</si>
  <si>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</si>
  <si>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</si>
  <si>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</si>
  <si>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</si>
  <si>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</si>
  <si>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</si>
  <si>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</si>
  <si>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</si>
  <si>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</si>
  <si>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</si>
  <si>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</si>
  <si>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</si>
  <si>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</si>
  <si>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</si>
  <si>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</si>
  <si>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</si>
  <si>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</si>
  <si>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</si>
  <si>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</si>
  <si>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</si>
  <si>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</si>
  <si>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</si>
  <si>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</si>
  <si>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</si>
  <si>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</si>
  <si>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</si>
  <si>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</si>
  <si>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</si>
  <si>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</si>
  <si>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</si>
  <si>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</si>
  <si>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</si>
  <si>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</si>
  <si>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</si>
  <si>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</si>
  <si>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</si>
  <si>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</si>
  <si>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</si>
  <si>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</si>
  <si>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</si>
  <si>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</si>
  <si>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</si>
  <si>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</si>
  <si>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</si>
  <si>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</si>
  <si>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</si>
  <si>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</si>
  <si>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</si>
  <si>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</si>
  <si>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</si>
  <si>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</si>
  <si>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</si>
  <si>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</si>
  <si>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</si>
  <si>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</si>
  <si>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</si>
  <si>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</si>
  <si>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</si>
  <si>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</si>
  <si>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</si>
  <si>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</si>
  <si>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</si>
  <si>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</si>
  <si>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</si>
  <si>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</si>
  <si>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</si>
  <si>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</si>
  <si>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</si>
  <si>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</si>
  <si>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</si>
  <si>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</si>
  <si>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</si>
  <si>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</si>
  <si>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</si>
  <si>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</si>
  <si>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</si>
  <si>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</si>
  <si>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</si>
  <si>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</si>
  <si>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</si>
  <si>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</si>
  <si>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</si>
  <si>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</si>
  <si>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</si>
  <si>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</si>
  <si>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</si>
  <si>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</si>
  <si>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</si>
  <si>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</si>
  <si>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</si>
  <si>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</si>
  <si>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</si>
  <si>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</si>
  <si>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</si>
  <si>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</si>
  <si>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</si>
  <si>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</si>
  <si>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</si>
  <si>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</si>
  <si>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</si>
  <si>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</si>
  <si>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</si>
  <si>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</si>
  <si>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</si>
  <si>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</si>
  <si>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</si>
  <si>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</si>
  <si>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</si>
  <si>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</si>
  <si>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</si>
  <si>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</si>
  <si>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</si>
  <si>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</si>
  <si>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</si>
  <si>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</si>
  <si>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</si>
  <si>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</si>
  <si>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</si>
  <si>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</si>
  <si>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</si>
  <si>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</si>
  <si>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</si>
  <si>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</si>
  <si>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</si>
  <si>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</si>
  <si>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</si>
  <si>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</si>
  <si>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</si>
  <si>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</si>
  <si>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</si>
  <si>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</si>
  <si>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</si>
  <si>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</si>
  <si>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</si>
  <si>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</si>
  <si>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</si>
  <si>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</si>
  <si>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</si>
  <si>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</si>
  <si>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</si>
  <si>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</si>
  <si>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</si>
  <si>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</si>
  <si>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</si>
  <si>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</si>
  <si>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</si>
  <si>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</si>
  <si>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</si>
  <si>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</si>
  <si>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</si>
  <si>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</si>
  <si>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</si>
  <si>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</si>
  <si>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</si>
  <si>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</si>
  <si>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</si>
  <si>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</si>
  <si>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</si>
  <si>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</si>
  <si>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</si>
  <si>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</si>
  <si>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</si>
  <si>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</si>
  <si>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</si>
  <si>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</si>
  <si>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</si>
  <si>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</si>
  <si>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</si>
  <si>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</si>
  <si>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</si>
  <si>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</si>
  <si>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</si>
  <si>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</si>
  <si>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</si>
  <si>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</si>
  <si>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</si>
  <si>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</si>
  <si>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</si>
  <si>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</si>
  <si>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</si>
  <si>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</si>
  <si>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</si>
  <si>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</si>
  <si>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</si>
  <si>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</si>
  <si>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</si>
  <si>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</si>
  <si>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</si>
  <si>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</si>
  <si>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</si>
  <si>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</si>
  <si>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</si>
  <si>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</si>
  <si>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</si>
  <si>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</si>
  <si>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</si>
  <si>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</si>
  <si>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</si>
  <si>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</si>
  <si>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</si>
  <si>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</si>
  <si>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</si>
  <si>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</si>
  <si>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</si>
  <si>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</si>
  <si>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</si>
  <si>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</si>
  <si>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</si>
  <si>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</si>
  <si>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</si>
  <si>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</si>
  <si>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</si>
  <si>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</si>
  <si>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</si>
  <si>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</si>
  <si>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</si>
  <si>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</si>
  <si>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</si>
  <si>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</si>
  <si>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</si>
  <si>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</si>
  <si>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</si>
  <si>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</si>
  <si>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</si>
  <si>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</si>
  <si>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</si>
  <si>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</si>
  <si>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</si>
  <si>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Обследование спец. организациями</t>
  </si>
  <si>
    <t>Ремонт и обслуживание кол.приборов учёта тепловой энергии</t>
  </si>
  <si>
    <t>4 раза в год</t>
  </si>
  <si>
    <t>3 раза в год</t>
  </si>
  <si>
    <t>Обследование спец. Организациями (технические осмотры)</t>
  </si>
  <si>
    <t>Ремонт внутридомовых сетей  водоснабжения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</si>
  <si>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</si>
  <si>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                                                     по дому № 12А  ул. Желябова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</si>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</sst>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12&#104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5">
          <cell r="P35">
            <v>31875.48</v>
          </cell>
          <cell r="U35">
            <v>36166.409999999996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CT4">
            <v>3405.1</v>
          </cell>
        </row>
        <row r="10">
          <cell r="CT10">
            <v>0.067284</v>
          </cell>
        </row>
        <row r="11">
          <cell r="CT11">
            <v>0.106615</v>
          </cell>
        </row>
        <row r="18">
          <cell r="CT18">
            <v>0.096402</v>
          </cell>
        </row>
        <row r="25">
          <cell r="CT25">
            <v>0.693895</v>
          </cell>
        </row>
        <row r="37">
          <cell r="CT37">
            <v>0.375884</v>
          </cell>
        </row>
        <row r="38">
          <cell r="CT38">
            <v>0.103918</v>
          </cell>
        </row>
        <row r="39">
          <cell r="CT39">
            <v>0.073977</v>
          </cell>
        </row>
        <row r="43">
          <cell r="CT43">
            <v>0.05232</v>
          </cell>
        </row>
        <row r="46">
          <cell r="CT46">
            <v>0.159</v>
          </cell>
        </row>
        <row r="47">
          <cell r="CT47">
            <v>0.301</v>
          </cell>
        </row>
        <row r="48">
          <cell r="CT48">
            <v>0.077</v>
          </cell>
        </row>
        <row r="50">
          <cell r="CT50">
            <v>0.041</v>
          </cell>
        </row>
        <row r="51">
          <cell r="CT51">
            <v>0.216</v>
          </cell>
        </row>
        <row r="52">
          <cell r="CT52">
            <v>0.044</v>
          </cell>
        </row>
        <row r="53">
          <cell r="CT53">
            <v>0.034</v>
          </cell>
        </row>
        <row r="55">
          <cell r="CT55">
            <v>0.268</v>
          </cell>
        </row>
        <row r="56">
          <cell r="CT56">
            <v>0.642</v>
          </cell>
        </row>
        <row r="58">
          <cell r="CT58">
            <v>0.024</v>
          </cell>
        </row>
        <row r="59">
          <cell r="CT59">
            <v>0.284</v>
          </cell>
        </row>
        <row r="60">
          <cell r="CT60">
            <v>0.012</v>
          </cell>
        </row>
        <row r="73">
          <cell r="CT73">
            <v>0.027239</v>
          </cell>
        </row>
        <row r="74">
          <cell r="CT74">
            <v>0.072636</v>
          </cell>
        </row>
        <row r="75">
          <cell r="CT75">
            <v>0.062331</v>
          </cell>
        </row>
        <row r="77">
          <cell r="CT77">
            <v>0.885</v>
          </cell>
        </row>
        <row r="88">
          <cell r="CT88">
            <v>0.7109</v>
          </cell>
        </row>
        <row r="89">
          <cell r="CT89">
            <v>0.2839</v>
          </cell>
        </row>
        <row r="90">
          <cell r="CT90">
            <v>0.054</v>
          </cell>
        </row>
        <row r="91">
          <cell r="CT91">
            <v>0.0258</v>
          </cell>
        </row>
        <row r="101">
          <cell r="CT101">
            <v>1.2254</v>
          </cell>
        </row>
        <row r="102">
          <cell r="CT102">
            <v>0.78335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T4">
            <v>3405.1</v>
          </cell>
        </row>
        <row r="38">
          <cell r="CT38">
            <v>0.103918</v>
          </cell>
        </row>
        <row r="42">
          <cell r="CT42">
            <v>0.097051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0.82</v>
          </cell>
        </row>
        <row r="24">
          <cell r="D24">
            <v>-381.20408159989165</v>
          </cell>
        </row>
        <row r="25">
          <cell r="D25">
            <v>43079.7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CT6">
            <v>0.020816</v>
          </cell>
        </row>
        <row r="20">
          <cell r="CT20">
            <v>0.174567</v>
          </cell>
        </row>
        <row r="21">
          <cell r="CT21">
            <v>0.319027</v>
          </cell>
        </row>
        <row r="27">
          <cell r="CT27">
            <v>0.072181</v>
          </cell>
        </row>
        <row r="29">
          <cell r="CT29">
            <v>0.057403</v>
          </cell>
        </row>
        <row r="30">
          <cell r="CT30">
            <v>0.111103</v>
          </cell>
        </row>
        <row r="32">
          <cell r="CT32">
            <v>0.079704</v>
          </cell>
        </row>
        <row r="34">
          <cell r="CT34">
            <v>0.288607</v>
          </cell>
        </row>
        <row r="49">
          <cell r="CT49">
            <v>0.158</v>
          </cell>
        </row>
        <row r="57">
          <cell r="CT57">
            <v>0.057</v>
          </cell>
        </row>
        <row r="61">
          <cell r="CT61">
            <v>0.009</v>
          </cell>
        </row>
        <row r="92">
          <cell r="CT92">
            <v>0.0108</v>
          </cell>
        </row>
        <row r="94">
          <cell r="CT94">
            <v>0.0033</v>
          </cell>
        </row>
        <row r="95">
          <cell r="CT95">
            <v>0.0005</v>
          </cell>
        </row>
        <row r="97">
          <cell r="CT97">
            <v>0.0028</v>
          </cell>
        </row>
        <row r="123">
          <cell r="CT123">
            <v>191981.77174559998</v>
          </cell>
        </row>
        <row r="124">
          <cell r="CT124">
            <v>214599.2223084001</v>
          </cell>
        </row>
        <row r="125">
          <cell r="CT125">
            <v>50071.31448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9.140625" style="20" customWidth="1"/>
    <col min="2" max="2" width="62.421875" style="15" customWidth="1"/>
    <col min="3" max="3" width="24.28125" style="15" customWidth="1"/>
    <col min="4" max="4" width="62.7109375" style="15" customWidth="1"/>
    <col min="5" max="5" width="18.7109375" style="2" hidden="1" customWidth="1"/>
    <col min="6" max="6" width="17.8515625" style="15" hidden="1" customWidth="1"/>
    <col min="7" max="7" width="15.7109375" style="15" hidden="1" customWidth="1"/>
    <col min="8" max="13" width="9.140625" style="15" hidden="1" customWidth="1"/>
    <col min="14" max="22" width="9.140625" style="15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6" t="s">
        <v>368</v>
      </c>
      <c r="B2" s="26"/>
      <c r="C2" s="26"/>
      <c r="D2" s="26"/>
      <c r="E2" s="2">
        <v>3405.1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369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370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371</v>
      </c>
    </row>
    <row r="8" spans="1:4" ht="42.75" customHeight="1">
      <c r="A8" s="25" t="s">
        <v>103</v>
      </c>
      <c r="B8" s="25"/>
      <c r="C8" s="25"/>
      <c r="D8" s="25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0.82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-381.20408159989165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43079.7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456652.30853400007</v>
      </c>
    </row>
    <row r="13" spans="1:4" ht="15.75">
      <c r="A13" s="7" t="s">
        <v>94</v>
      </c>
      <c r="B13" s="21" t="s">
        <v>79</v>
      </c>
      <c r="C13" s="1" t="s">
        <v>73</v>
      </c>
      <c r="D13" s="8">
        <f>'[5]ГУК 2019'!$CT$124</f>
        <v>214599.2223084001</v>
      </c>
    </row>
    <row r="14" spans="1:4" ht="15.75">
      <c r="A14" s="7" t="s">
        <v>95</v>
      </c>
      <c r="B14" s="21" t="s">
        <v>80</v>
      </c>
      <c r="C14" s="1" t="s">
        <v>73</v>
      </c>
      <c r="D14" s="8">
        <f>'[5]ГУК 2019'!$CT$123</f>
        <v>191981.77174559998</v>
      </c>
    </row>
    <row r="15" spans="1:4" ht="15.75">
      <c r="A15" s="7" t="s">
        <v>96</v>
      </c>
      <c r="B15" s="21" t="s">
        <v>81</v>
      </c>
      <c r="C15" s="1" t="s">
        <v>73</v>
      </c>
      <c r="D15" s="8">
        <f>'[5]ГУК 2019'!$CT$125</f>
        <v>50071.31448</v>
      </c>
    </row>
    <row r="16" spans="1:5" ht="15.75">
      <c r="A16" s="21" t="s">
        <v>82</v>
      </c>
      <c r="B16" s="21" t="s">
        <v>83</v>
      </c>
      <c r="C16" s="21" t="s">
        <v>73</v>
      </c>
      <c r="D16" s="22">
        <f>D17</f>
        <v>452834.04853400006</v>
      </c>
      <c r="E16" s="2">
        <v>454116.94</v>
      </c>
    </row>
    <row r="17" spans="1:4" ht="31.5">
      <c r="A17" s="21" t="s">
        <v>59</v>
      </c>
      <c r="B17" s="21" t="s">
        <v>97</v>
      </c>
      <c r="C17" s="21" t="s">
        <v>73</v>
      </c>
      <c r="D17" s="22">
        <f>D12-D25+D246+D262</f>
        <v>452834.04853400006</v>
      </c>
    </row>
    <row r="18" spans="1:4" ht="31.5">
      <c r="A18" s="21" t="s">
        <v>84</v>
      </c>
      <c r="B18" s="21" t="s">
        <v>98</v>
      </c>
      <c r="C18" s="21" t="s">
        <v>73</v>
      </c>
      <c r="D18" s="22">
        <v>0</v>
      </c>
    </row>
    <row r="19" spans="1:4" ht="15.75">
      <c r="A19" s="21" t="s">
        <v>60</v>
      </c>
      <c r="B19" s="21" t="s">
        <v>85</v>
      </c>
      <c r="C19" s="21" t="s">
        <v>73</v>
      </c>
      <c r="D19" s="22">
        <v>0</v>
      </c>
    </row>
    <row r="20" spans="1:4" ht="15.75">
      <c r="A20" s="21" t="s">
        <v>61</v>
      </c>
      <c r="B20" s="21" t="s">
        <v>86</v>
      </c>
      <c r="C20" s="21" t="s">
        <v>73</v>
      </c>
      <c r="D20" s="22">
        <v>0</v>
      </c>
    </row>
    <row r="21" spans="1:4" ht="15.75">
      <c r="A21" s="21" t="s">
        <v>87</v>
      </c>
      <c r="B21" s="21" t="s">
        <v>88</v>
      </c>
      <c r="C21" s="21" t="s">
        <v>73</v>
      </c>
      <c r="D21" s="22">
        <v>0</v>
      </c>
    </row>
    <row r="22" spans="1:4" ht="15.75">
      <c r="A22" s="21" t="s">
        <v>89</v>
      </c>
      <c r="B22" s="21" t="s">
        <v>90</v>
      </c>
      <c r="C22" s="21" t="s">
        <v>73</v>
      </c>
      <c r="D22" s="22">
        <f>D16+D10+D9</f>
        <v>452453.6644524002</v>
      </c>
    </row>
    <row r="23" spans="1:4" ht="15.75">
      <c r="A23" s="21" t="s">
        <v>91</v>
      </c>
      <c r="B23" s="21" t="s">
        <v>99</v>
      </c>
      <c r="C23" s="21" t="s">
        <v>73</v>
      </c>
      <c r="D23" s="22">
        <v>0.74</v>
      </c>
    </row>
    <row r="24" spans="1:4" ht="15.75">
      <c r="A24" s="21" t="s">
        <v>92</v>
      </c>
      <c r="B24" s="21" t="s">
        <v>100</v>
      </c>
      <c r="C24" s="21" t="s">
        <v>73</v>
      </c>
      <c r="D24" s="22">
        <f>D22-D241</f>
        <v>3986.8195492001832</v>
      </c>
    </row>
    <row r="25" spans="1:4" ht="15.75">
      <c r="A25" s="21" t="s">
        <v>93</v>
      </c>
      <c r="B25" s="21" t="s">
        <v>101</v>
      </c>
      <c r="C25" s="21" t="s">
        <v>73</v>
      </c>
      <c r="D25" s="22">
        <v>42892.36</v>
      </c>
    </row>
    <row r="26" spans="1:4" ht="35.25" customHeight="1">
      <c r="A26" s="25" t="s">
        <v>102</v>
      </c>
      <c r="B26" s="25"/>
      <c r="C26" s="25"/>
      <c r="D26" s="25"/>
    </row>
    <row r="27" spans="1:22" s="6" customFormat="1" ht="31.5">
      <c r="A27" s="16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36166.409999999996</v>
      </c>
      <c r="E28" s="2">
        <f>'[1]2018 Управл'!$U$35</f>
        <v>36166.409999999996</v>
      </c>
      <c r="F28" s="15">
        <f>'[2]гук(2016)'!$CT$77*12*'[2]гук(2016)'!$CT$4</f>
        <v>36162.162000000004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8">
        <f>E28/E2</f>
        <v>10.621247540454023</v>
      </c>
    </row>
    <row r="33" spans="1:22" s="6" customFormat="1" ht="31.5">
      <c r="A33" s="16" t="s">
        <v>115</v>
      </c>
      <c r="B33" s="4" t="s">
        <v>104</v>
      </c>
      <c r="C33" s="4" t="s">
        <v>67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44664.69656</v>
      </c>
    </row>
    <row r="35" spans="1:7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F35</f>
        <v>2206.5048</v>
      </c>
      <c r="F35" s="15">
        <f>'[2]гук(2016)'!$CT$90*12*'[2]гук(2016)'!$CT$4</f>
        <v>2206.5048</v>
      </c>
      <c r="G35" s="2">
        <f>1471</f>
        <v>1471</v>
      </c>
    </row>
    <row r="36" spans="1:7" ht="15.75">
      <c r="A36" s="7" t="s">
        <v>118</v>
      </c>
      <c r="B36" s="1" t="s">
        <v>107</v>
      </c>
      <c r="C36" s="1" t="s">
        <v>67</v>
      </c>
      <c r="D36" s="1" t="s">
        <v>19</v>
      </c>
      <c r="G36" s="2"/>
    </row>
    <row r="37" spans="1:7" ht="15.75">
      <c r="A37" s="7" t="s">
        <v>119</v>
      </c>
      <c r="B37" s="1" t="s">
        <v>64</v>
      </c>
      <c r="C37" s="1" t="s">
        <v>67</v>
      </c>
      <c r="D37" s="1" t="s">
        <v>10</v>
      </c>
      <c r="G37" s="2"/>
    </row>
    <row r="38" spans="1:7" ht="15.75">
      <c r="A38" s="7" t="s">
        <v>120</v>
      </c>
      <c r="B38" s="1" t="s">
        <v>108</v>
      </c>
      <c r="C38" s="1" t="s">
        <v>73</v>
      </c>
      <c r="D38" s="17">
        <f>E35/E2</f>
        <v>0.648</v>
      </c>
      <c r="G38" s="2"/>
    </row>
    <row r="39" spans="1:7" ht="31.5">
      <c r="A39" s="7" t="s">
        <v>121</v>
      </c>
      <c r="B39" s="1" t="s">
        <v>106</v>
      </c>
      <c r="C39" s="1" t="s">
        <v>67</v>
      </c>
      <c r="D39" s="1" t="s">
        <v>313</v>
      </c>
      <c r="E39" s="2">
        <v>1054.22</v>
      </c>
      <c r="F39" s="15">
        <f>'[2]гук(2016)'!$CT$91*12*'[2]гук(2016)'!$CT$4</f>
        <v>1054.21896</v>
      </c>
      <c r="G39" s="2">
        <v>1054.22</v>
      </c>
    </row>
    <row r="40" spans="1:7" ht="15.75">
      <c r="A40" s="7" t="s">
        <v>122</v>
      </c>
      <c r="B40" s="1" t="s">
        <v>107</v>
      </c>
      <c r="C40" s="1" t="s">
        <v>67</v>
      </c>
      <c r="D40" s="1" t="s">
        <v>35</v>
      </c>
      <c r="G40" s="2"/>
    </row>
    <row r="41" spans="1:7" ht="15.75">
      <c r="A41" s="7" t="s">
        <v>123</v>
      </c>
      <c r="B41" s="1" t="s">
        <v>64</v>
      </c>
      <c r="C41" s="1" t="s">
        <v>67</v>
      </c>
      <c r="D41" s="1" t="s">
        <v>10</v>
      </c>
      <c r="G41" s="2"/>
    </row>
    <row r="42" spans="1:7" ht="15.75">
      <c r="A42" s="7" t="s">
        <v>124</v>
      </c>
      <c r="B42" s="1" t="s">
        <v>108</v>
      </c>
      <c r="C42" s="1" t="s">
        <v>73</v>
      </c>
      <c r="D42" s="17">
        <f>E39/E2</f>
        <v>0.3096003054242166</v>
      </c>
      <c r="G42" s="2"/>
    </row>
    <row r="43" spans="1:7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f>F43</f>
        <v>11600.494679999998</v>
      </c>
      <c r="F43" s="15">
        <f>'[2]гук(2016)'!$CT$89*12*'[2]гук(2016)'!$CT$4</f>
        <v>11600.494679999998</v>
      </c>
      <c r="G43" s="2">
        <f>10879.38</f>
        <v>10879.38</v>
      </c>
    </row>
    <row r="44" spans="1:7" ht="15.75">
      <c r="A44" s="7" t="s">
        <v>126</v>
      </c>
      <c r="B44" s="1" t="s">
        <v>107</v>
      </c>
      <c r="C44" s="1" t="s">
        <v>67</v>
      </c>
      <c r="D44" s="1" t="s">
        <v>31</v>
      </c>
      <c r="G44" s="2"/>
    </row>
    <row r="45" spans="1:7" ht="15.75">
      <c r="A45" s="7" t="s">
        <v>127</v>
      </c>
      <c r="B45" s="1" t="s">
        <v>64</v>
      </c>
      <c r="C45" s="1" t="s">
        <v>67</v>
      </c>
      <c r="D45" s="1" t="s">
        <v>10</v>
      </c>
      <c r="G45" s="2"/>
    </row>
    <row r="46" spans="1:7" ht="15.75">
      <c r="A46" s="7" t="s">
        <v>128</v>
      </c>
      <c r="B46" s="1" t="s">
        <v>108</v>
      </c>
      <c r="C46" s="1" t="s">
        <v>73</v>
      </c>
      <c r="D46" s="8">
        <f>E43/E2</f>
        <v>3.4067999999999996</v>
      </c>
      <c r="G46" s="2"/>
    </row>
    <row r="47" spans="1:7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f>F47</f>
        <v>29048.227079999997</v>
      </c>
      <c r="F47" s="15">
        <f>'[2]гук(2016)'!$CT$88*12*'[2]гук(2016)'!$CT$4</f>
        <v>29048.227079999997</v>
      </c>
      <c r="G47" s="2">
        <v>26784.89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7">
        <f>E47/E2</f>
        <v>8.5308</v>
      </c>
    </row>
    <row r="51" spans="1:6" ht="47.25">
      <c r="A51" s="7" t="s">
        <v>331</v>
      </c>
      <c r="B51" s="1" t="s">
        <v>106</v>
      </c>
      <c r="C51" s="1" t="s">
        <v>67</v>
      </c>
      <c r="D51" s="17" t="s">
        <v>316</v>
      </c>
      <c r="E51" s="2">
        <v>313.95</v>
      </c>
      <c r="F51" s="15">
        <f>('[5]ГУК 2019'!$CT$94+'[5]ГУК 2019'!$CT$95+'[5]ГУК 2019'!$CT$97)*12*E2</f>
        <v>269.68391999999994</v>
      </c>
    </row>
    <row r="52" spans="1:4" ht="15.75">
      <c r="A52" s="7" t="s">
        <v>332</v>
      </c>
      <c r="B52" s="1" t="s">
        <v>107</v>
      </c>
      <c r="C52" s="1" t="s">
        <v>67</v>
      </c>
      <c r="D52" s="17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7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7">
        <f>E51/E2</f>
        <v>0.0921999353910311</v>
      </c>
    </row>
    <row r="55" spans="1:6" ht="31.5">
      <c r="A55" s="7" t="s">
        <v>335</v>
      </c>
      <c r="B55" s="1" t="s">
        <v>106</v>
      </c>
      <c r="C55" s="1" t="s">
        <v>67</v>
      </c>
      <c r="D55" s="17" t="s">
        <v>315</v>
      </c>
      <c r="E55" s="2">
        <v>441.3</v>
      </c>
      <c r="F55" s="15">
        <f>'[5]ГУК 2019'!$CT$92*12*E2</f>
        <v>441.30096</v>
      </c>
    </row>
    <row r="56" spans="1:4" ht="15.75">
      <c r="A56" s="7" t="s">
        <v>336</v>
      </c>
      <c r="B56" s="1" t="s">
        <v>107</v>
      </c>
      <c r="C56" s="1" t="s">
        <v>67</v>
      </c>
      <c r="D56" s="17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7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7">
        <f>E55/E2</f>
        <v>0.1295997180699539</v>
      </c>
    </row>
    <row r="59" spans="1:22" s="6" customFormat="1" ht="24.75" customHeight="1">
      <c r="A59" s="16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32008.62102</v>
      </c>
      <c r="E60" s="2">
        <f>'[1]2018 Управл'!$P$35</f>
        <v>31875.48</v>
      </c>
      <c r="F60" s="15">
        <f>'[2]гук(2016)'!$CT$102*12*E2</f>
        <v>32008.62102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8">
        <f>E60/E2</f>
        <v>9.36109952717982</v>
      </c>
    </row>
    <row r="65" spans="1:22" s="6" customFormat="1" ht="15.75">
      <c r="A65" s="16" t="s">
        <v>135</v>
      </c>
      <c r="B65" s="4" t="s">
        <v>104</v>
      </c>
      <c r="C65" s="4" t="s">
        <v>67</v>
      </c>
      <c r="D65" s="4" t="s">
        <v>361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8">
        <f>E67</f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365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9">
        <f>E67/E2</f>
        <v>0</v>
      </c>
    </row>
    <row r="71" spans="1:22" s="6" customFormat="1" ht="31.5">
      <c r="A71" s="16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50071.31</v>
      </c>
      <c r="E72" s="2">
        <v>50071.31</v>
      </c>
      <c r="F72" s="15">
        <f>'[2]гук(2016)'!$CT$101*12*'[2]гук(2016)'!$CT$4</f>
        <v>50071.31448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8">
        <f>E72/E2</f>
        <v>14.704798684326452</v>
      </c>
    </row>
    <row r="77" spans="1:22" s="6" customFormat="1" ht="31.5">
      <c r="A77" s="16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F79</f>
        <v>15359.071300799998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14348.93</v>
      </c>
      <c r="F79" s="15">
        <f>'[2]гук(2016)'!$CT$37*12*'[2]гук(2016)'!$CT$4</f>
        <v>15359.071300799998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8">
        <f>E79/E2</f>
        <v>4.213952600510998</v>
      </c>
    </row>
    <row r="83" spans="1:22" s="6" customFormat="1" ht="31.5">
      <c r="A83" s="16" t="s">
        <v>155</v>
      </c>
      <c r="B83" s="4" t="s">
        <v>104</v>
      </c>
      <c r="C83" s="4" t="s">
        <v>67</v>
      </c>
      <c r="D83" s="4" t="s">
        <v>55</v>
      </c>
      <c r="E83" s="2">
        <f>9601.68+4148.76</f>
        <v>13750.44</v>
      </c>
      <c r="F83" s="5" t="s">
        <v>325</v>
      </c>
      <c r="G83" s="5">
        <f>('[2]гук(2016)'!$CT$73+'[2]гук(2016)'!$CT$74+'[2]гук(2016)'!$CT$75)*12*'[2]гук(2016)'!$CT$4</f>
        <v>6627.931807200001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13750.44</v>
      </c>
      <c r="F84" s="15">
        <v>70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8">
        <f>E83/F84</f>
        <v>196.43485714285714</v>
      </c>
    </row>
    <row r="89" spans="1:22" s="6" customFormat="1" ht="47.25">
      <c r="A89" s="16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1963.48</v>
      </c>
      <c r="F90" s="1">
        <v>716.6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1576.52</v>
      </c>
      <c r="F91" s="24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4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8">
        <f>E91/F90</f>
        <v>2.1999999999999997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386.96</v>
      </c>
      <c r="F95" s="1">
        <f>F90</f>
        <v>716.6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8">
        <f>E95/F95</f>
        <v>0.5399944180854033</v>
      </c>
    </row>
    <row r="99" spans="1:22" s="6" customFormat="1" ht="63">
      <c r="A99" s="16" t="s">
        <v>172</v>
      </c>
      <c r="B99" s="4" t="s">
        <v>104</v>
      </c>
      <c r="C99" s="4" t="s">
        <v>67</v>
      </c>
      <c r="D99" s="4" t="s">
        <v>26</v>
      </c>
      <c r="E99" s="2"/>
      <c r="F99" s="1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130599.4367392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1879.6152000000002</v>
      </c>
      <c r="F101" s="15">
        <f>('[2]гук(2016)'!$CT$53+'[2]гук(2016)'!$CT$60)*12*'[2]гук(2016)'!$CT$4</f>
        <v>1879.6152000000002</v>
      </c>
      <c r="G101" s="2">
        <v>1344.49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8">
        <f>E101/E2</f>
        <v>0.552</v>
      </c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6496.930799999999</v>
      </c>
      <c r="F105" s="15">
        <f>'[2]гук(2016)'!$CT$46*12*'[2]гук(2016)'!$CT$4</f>
        <v>6496.930799999999</v>
      </c>
      <c r="G105" s="2">
        <v>4872.7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8">
        <f>E105/E2</f>
        <v>1.908</v>
      </c>
    </row>
    <row r="109" spans="1:6" ht="31.5">
      <c r="A109" s="7"/>
      <c r="B109" s="1" t="s">
        <v>106</v>
      </c>
      <c r="C109" s="1" t="s">
        <v>67</v>
      </c>
      <c r="D109" s="18" t="s">
        <v>367</v>
      </c>
      <c r="E109" s="2">
        <v>3526.05</v>
      </c>
      <c r="F109" s="15">
        <f>'[2]гук(2016)'!$CT$50*'[2]гук(2016)'!$CT$4*12</f>
        <v>1675.3092000000001</v>
      </c>
    </row>
    <row r="110" spans="1:4" ht="15.75">
      <c r="A110" s="7"/>
      <c r="B110" s="1" t="s">
        <v>107</v>
      </c>
      <c r="C110" s="1" t="s">
        <v>67</v>
      </c>
      <c r="D110" s="18" t="s">
        <v>24</v>
      </c>
    </row>
    <row r="111" spans="1:4" ht="15.75">
      <c r="A111" s="7"/>
      <c r="B111" s="1" t="s">
        <v>64</v>
      </c>
      <c r="C111" s="1" t="s">
        <v>67</v>
      </c>
      <c r="D111" s="18" t="s">
        <v>10</v>
      </c>
    </row>
    <row r="112" spans="1:4" ht="15.75">
      <c r="A112" s="7"/>
      <c r="B112" s="1" t="s">
        <v>108</v>
      </c>
      <c r="C112" s="1" t="s">
        <v>73</v>
      </c>
      <c r="D112" s="18">
        <f>E109/E2</f>
        <v>1.0355202490382074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2778.5616</v>
      </c>
      <c r="F113" s="15">
        <f>('[2]гук(2016)'!$CT$52+'[2]гук(2016)'!$CT$58)*12*'[2]гук(2016)'!$CT$4</f>
        <v>2778.5616</v>
      </c>
      <c r="G113" s="2">
        <v>2338.28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8">
        <f>E113/E2</f>
        <v>0.8160000000000001</v>
      </c>
    </row>
    <row r="117" spans="1:7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35615.75</v>
      </c>
      <c r="F117" s="15">
        <f>('[2]гук(2016)'!$CT$48+'[2]гук(2016)'!$CT$56)*12*'[2]гук(2016)'!$CT$4</f>
        <v>29379.2028</v>
      </c>
      <c r="G117" s="2"/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8">
        <f>E117/E2</f>
        <v>10.459531291298347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23250.0228</v>
      </c>
      <c r="F121" s="15">
        <f>('[2]гук(2016)'!$CT$47+'[2]гук(2016)'!$CT$55)*12*'[2]гук(2016)'!$CT$4</f>
        <v>23250.0228</v>
      </c>
      <c r="G121" s="2">
        <f>7379.53+14078.73</f>
        <v>21458.26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8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f>F125</f>
        <v>11604.580799999998</v>
      </c>
      <c r="F125" s="15">
        <f>'[2]гук(2016)'!$CT$59*12*'[2]гук(2016)'!$CT$4</f>
        <v>11604.580799999998</v>
      </c>
      <c r="G125" s="2">
        <v>11597.771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364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8">
        <f>E125/E2</f>
        <v>3.4079999999999995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8826.0192</v>
      </c>
      <c r="F129" s="15">
        <f>'[2]гук(2016)'!$CT$51*12*'[2]гук(2016)'!$CT$4</f>
        <v>8826.0192</v>
      </c>
      <c r="G129" s="2">
        <v>4205.3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8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6456.0696</v>
      </c>
      <c r="F133" s="15">
        <f>'[5]ГУК 2019'!$CT$49*12*E2</f>
        <v>6456.0696</v>
      </c>
      <c r="G133" s="2">
        <v>3071.4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8">
        <f>E133/E2</f>
        <v>1.896</v>
      </c>
    </row>
    <row r="137" spans="1:6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v>3487.5</v>
      </c>
      <c r="F137" s="15">
        <f>'[5]ГУК 2019'!$CT$57*12*E2</f>
        <v>2329.0884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363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8">
        <f>E137/E2</f>
        <v>1.0241989956242108</v>
      </c>
    </row>
    <row r="141" spans="1:6" ht="31.5">
      <c r="A141" s="7"/>
      <c r="B141" s="1" t="s">
        <v>106</v>
      </c>
      <c r="C141" s="1" t="s">
        <v>67</v>
      </c>
      <c r="D141" s="18" t="s">
        <v>321</v>
      </c>
      <c r="E141" s="2">
        <v>367.75</v>
      </c>
      <c r="F141" s="15">
        <f>'[5]ГУК 2019'!$CT$61*12*E2</f>
        <v>367.7507999999999</v>
      </c>
    </row>
    <row r="142" spans="1:4" ht="15.75">
      <c r="A142" s="7"/>
      <c r="B142" s="1" t="s">
        <v>107</v>
      </c>
      <c r="C142" s="1" t="s">
        <v>67</v>
      </c>
      <c r="D142" s="18" t="s">
        <v>31</v>
      </c>
    </row>
    <row r="143" spans="1:4" ht="15.75">
      <c r="A143" s="7"/>
      <c r="B143" s="1" t="s">
        <v>64</v>
      </c>
      <c r="C143" s="1" t="s">
        <v>67</v>
      </c>
      <c r="D143" s="18" t="s">
        <v>10</v>
      </c>
    </row>
    <row r="144" spans="1:4" ht="15.75">
      <c r="A144" s="7"/>
      <c r="B144" s="1" t="s">
        <v>108</v>
      </c>
      <c r="C144" s="1" t="s">
        <v>73</v>
      </c>
      <c r="D144" s="18">
        <f>E141/E2</f>
        <v>0.10799976505829491</v>
      </c>
    </row>
    <row r="145" spans="1:7" ht="31.5">
      <c r="A145" s="7" t="s">
        <v>343</v>
      </c>
      <c r="B145" s="1" t="s">
        <v>106</v>
      </c>
      <c r="C145" s="1" t="s">
        <v>67</v>
      </c>
      <c r="D145" s="18" t="s">
        <v>323</v>
      </c>
      <c r="E145" s="2">
        <f>F145</f>
        <v>850.5667392</v>
      </c>
      <c r="F145" s="15">
        <f>'[5]ГУК 2019'!$CT$6*12*E2</f>
        <v>850.5667392</v>
      </c>
      <c r="G145" s="2">
        <v>0</v>
      </c>
    </row>
    <row r="146" spans="1:4" ht="15.75">
      <c r="A146" s="7" t="s">
        <v>344</v>
      </c>
      <c r="B146" s="1" t="s">
        <v>107</v>
      </c>
      <c r="C146" s="1" t="s">
        <v>67</v>
      </c>
      <c r="D146" s="18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8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8">
        <f>E145/E2</f>
        <v>0.24979200000000001</v>
      </c>
    </row>
    <row r="149" spans="1:6" ht="31.5">
      <c r="A149" s="7" t="s">
        <v>347</v>
      </c>
      <c r="B149" s="1" t="s">
        <v>106</v>
      </c>
      <c r="C149" s="1" t="s">
        <v>67</v>
      </c>
      <c r="D149" s="18" t="s">
        <v>320</v>
      </c>
      <c r="E149" s="2">
        <v>25460.02</v>
      </c>
      <c r="F149" s="15">
        <f>'[5]ГУК 2019'!$CT$32*12*E2</f>
        <v>3256.8010848</v>
      </c>
    </row>
    <row r="150" spans="1:4" ht="15.75">
      <c r="A150" s="7" t="s">
        <v>348</v>
      </c>
      <c r="B150" s="1" t="s">
        <v>107</v>
      </c>
      <c r="C150" s="1" t="s">
        <v>67</v>
      </c>
      <c r="D150" s="18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8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8">
        <f>E149/E2</f>
        <v>7.4770256380135685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317</v>
      </c>
      <c r="E153" s="2">
        <v>0</v>
      </c>
      <c r="F153" s="11">
        <f>'[5]ГУК 2019'!$CT$34*12*E2</f>
        <v>11792.828348399999</v>
      </c>
      <c r="G153" s="1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18">
        <f>E153/E2</f>
        <v>0</v>
      </c>
    </row>
    <row r="157" spans="1:4" ht="47.25">
      <c r="A157" s="16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97788.41928320001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('[2]гук(2016)'!$CT$39+'[2]гук(2016)'!$CT$43)*12*'[2]гук(2016)'!$CT$4</f>
        <v>5160.646976399999</v>
      </c>
      <c r="F159" s="15">
        <v>1</v>
      </c>
      <c r="G159" s="15">
        <f>'[2]гук(2016)'!$CT$39*12*E2</f>
        <v>3022.7889923999996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8">
        <f>E159/F159</f>
        <v>5160.646976399999</v>
      </c>
    </row>
    <row r="163" spans="1:7" ht="31.5">
      <c r="A163" s="7"/>
      <c r="B163" s="1" t="s">
        <v>106</v>
      </c>
      <c r="C163" s="1" t="s">
        <v>67</v>
      </c>
      <c r="D163" s="1" t="s">
        <v>362</v>
      </c>
      <c r="E163" s="2">
        <f>('[3]гук(2016)'!$CT$38+'[3]гук(2016)'!$CT$42)*12*'[3]гук(2016)'!$CT$4</f>
        <v>8211.8345028</v>
      </c>
      <c r="F163" s="15">
        <v>1</v>
      </c>
      <c r="G163" s="15">
        <f>'[2]гук(2016)'!$CT$38*12*E2</f>
        <v>4246.214181599999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8">
        <f>E163/F163</f>
        <v>8211.8345028</v>
      </c>
    </row>
    <row r="167" spans="1:6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9738.12</v>
      </c>
      <c r="F167" s="15">
        <f>'[5]ГУК 2019'!$CT$30*12*E2</f>
        <v>4539.8019036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8">
        <f>E167/E2</f>
        <v>2.8598631464567856</v>
      </c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F171</f>
        <v>2949.4022772</v>
      </c>
      <c r="F171" s="15">
        <f>'[5]ГУК 2019'!$CT$27*12*E2</f>
        <v>2949.4022772</v>
      </c>
      <c r="G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8">
        <f>E171/E2</f>
        <v>0.8661719999999999</v>
      </c>
    </row>
    <row r="175" spans="1:7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F175</f>
        <v>13035.8260524</v>
      </c>
      <c r="F175" s="15">
        <f>'[5]ГУК 2019'!$CT$21*12*E2</f>
        <v>13035.8260524</v>
      </c>
      <c r="G175" s="2">
        <f>2520.01+6064.57</f>
        <v>8584.58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8">
        <f>E175/E2</f>
        <v>3.828324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366</v>
      </c>
      <c r="E179" s="2">
        <f>F179</f>
        <v>7133.017100399999</v>
      </c>
      <c r="F179" s="15">
        <f>'[5]ГУК 2019'!$CT$20*12*E2</f>
        <v>7133.017100399999</v>
      </c>
      <c r="G179" s="2">
        <v>1488.65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8">
        <f>E179/E2</f>
        <v>2.094804</v>
      </c>
    </row>
    <row r="183" spans="1:6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v>5759.33</v>
      </c>
      <c r="F183" s="15">
        <f>'[5]ГУК 2019'!$CT$29*12*E2</f>
        <v>2345.5554636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8">
        <f>E183/E2</f>
        <v>1.6913835129658454</v>
      </c>
    </row>
    <row r="187" spans="1:6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v>5611.75</v>
      </c>
      <c r="F187" s="15" t="s">
        <v>318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15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8">
        <f>E187/E2</f>
        <v>1.6480426419194738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F191</f>
        <v>28353.382374</v>
      </c>
      <c r="F191" s="15">
        <f>'[2]гук(2016)'!$CT$25*12*'[2]гук(2016)'!$CT$4</f>
        <v>28353.382374</v>
      </c>
      <c r="G191" s="2">
        <f>7204.16+2146.94</f>
        <v>9351.1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8">
        <f>E191/E2</f>
        <v>8.326740000000001</v>
      </c>
    </row>
    <row r="195" spans="1:6" ht="31.5">
      <c r="A195" s="7"/>
      <c r="B195" s="1" t="s">
        <v>106</v>
      </c>
      <c r="C195" s="1" t="s">
        <v>67</v>
      </c>
      <c r="D195" s="18" t="s">
        <v>360</v>
      </c>
      <c r="E195" s="2">
        <v>11835.11</v>
      </c>
      <c r="F195" s="15">
        <f>'[2]гук(2016)'!$CT$11*12*'[2]гук(2016)'!$CT$4</f>
        <v>4356.416838</v>
      </c>
    </row>
    <row r="196" spans="1:4" ht="15.75">
      <c r="A196" s="7"/>
      <c r="B196" s="1" t="s">
        <v>107</v>
      </c>
      <c r="C196" s="1" t="s">
        <v>67</v>
      </c>
      <c r="D196" s="18" t="s">
        <v>24</v>
      </c>
    </row>
    <row r="197" spans="1:4" ht="15.75">
      <c r="A197" s="7"/>
      <c r="B197" s="1" t="s">
        <v>64</v>
      </c>
      <c r="C197" s="1" t="s">
        <v>67</v>
      </c>
      <c r="D197" s="18" t="s">
        <v>10</v>
      </c>
    </row>
    <row r="198" spans="1:4" ht="15.75">
      <c r="A198" s="7"/>
      <c r="B198" s="1" t="s">
        <v>108</v>
      </c>
      <c r="C198" s="1" t="s">
        <v>73</v>
      </c>
      <c r="D198" s="18">
        <f>E195/E2</f>
        <v>3.4757011541511265</v>
      </c>
    </row>
    <row r="199" spans="1:4" ht="47.25">
      <c r="A199" s="16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26094.96</v>
      </c>
      <c r="F200" s="13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5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v>0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247</v>
      </c>
      <c r="B208" s="1" t="s">
        <v>108</v>
      </c>
      <c r="C208" s="1" t="s">
        <v>73</v>
      </c>
      <c r="D208" s="18">
        <f>E205/E2</f>
        <v>0</v>
      </c>
    </row>
    <row r="209" spans="1:5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12163.44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9">
        <f>E209/E2</f>
        <v>3.57212416669114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8">
        <f>E213/E2</f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v>8481.98</v>
      </c>
      <c r="F217" s="15">
        <f>'[2]гук(2016)'!$CT$10*12*'[2]гук(2016)'!$CT$4</f>
        <v>2749.3049807999996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8">
        <f>E217/E2+E218/E2</f>
        <v>2.490963554667998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8">
        <f>E221/E2</f>
        <v>0</v>
      </c>
    </row>
    <row r="225" spans="1:5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8">
        <f>E225/E2</f>
        <v>0</v>
      </c>
    </row>
    <row r="229" spans="1:5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v>5427.22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8">
        <f>E229/E2</f>
        <v>1.5938504008692844</v>
      </c>
    </row>
    <row r="233" spans="1:6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v>22.32</v>
      </c>
      <c r="F233" s="15">
        <f>'[2]гук(2016)'!$CT$18*12*'[2]гук(2016)'!$CT$4</f>
        <v>3939.1014024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8">
        <f>E233/E2</f>
        <v>0.006554873571994949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15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311</v>
      </c>
    </row>
    <row r="240" spans="1:4" ht="15.75">
      <c r="A240" s="7" t="s">
        <v>358</v>
      </c>
      <c r="B240" s="1" t="s">
        <v>108</v>
      </c>
      <c r="C240" s="1" t="s">
        <v>73</v>
      </c>
      <c r="D240" s="18">
        <f>E237/E2</f>
        <v>0</v>
      </c>
    </row>
    <row r="241" spans="1:4" ht="15.75">
      <c r="A241" s="7"/>
      <c r="B241" s="4" t="s">
        <v>268</v>
      </c>
      <c r="C241" s="1" t="s">
        <v>73</v>
      </c>
      <c r="D241" s="14">
        <f>SUM(D28,D34,D60,D66,D72,D78,D84,D90,D100,D158,D200)</f>
        <v>448466.8449032</v>
      </c>
    </row>
    <row r="242" spans="1:4" ht="15.75">
      <c r="A242" s="25" t="s">
        <v>280</v>
      </c>
      <c r="B242" s="25"/>
      <c r="C242" s="25"/>
      <c r="D242" s="25"/>
    </row>
    <row r="243" spans="1:4" ht="15.75">
      <c r="A243" s="7" t="s">
        <v>281</v>
      </c>
      <c r="B243" s="1" t="s">
        <v>282</v>
      </c>
      <c r="C243" s="1" t="s">
        <v>283</v>
      </c>
      <c r="D243" s="23">
        <v>6</v>
      </c>
    </row>
    <row r="244" spans="1:4" ht="15.75">
      <c r="A244" s="7" t="s">
        <v>284</v>
      </c>
      <c r="B244" s="1" t="s">
        <v>285</v>
      </c>
      <c r="C244" s="1" t="s">
        <v>283</v>
      </c>
      <c r="D244" s="23">
        <v>6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7">
        <v>-2825.9</v>
      </c>
    </row>
    <row r="247" spans="1:4" ht="15.75">
      <c r="A247" s="25" t="s">
        <v>290</v>
      </c>
      <c r="B247" s="25"/>
      <c r="C247" s="25"/>
      <c r="D247" s="25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5" t="s">
        <v>298</v>
      </c>
      <c r="B254" s="25"/>
      <c r="C254" s="25"/>
      <c r="D254" s="25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5" t="s">
        <v>304</v>
      </c>
      <c r="B259" s="25"/>
      <c r="C259" s="25"/>
      <c r="D259" s="25"/>
    </row>
    <row r="260" spans="1:4" ht="15.75">
      <c r="A260" s="7" t="s">
        <v>305</v>
      </c>
      <c r="B260" s="1" t="s">
        <v>306</v>
      </c>
      <c r="C260" s="1" t="s">
        <v>283</v>
      </c>
      <c r="D260" s="1">
        <v>23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0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41900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2020-03-25T11:44:34Z</dcterms:modified>
  <cp:category/>
  <cp:version/>
  <cp:contentType/>
  <cp:contentStatus/>
</cp:coreProperties>
</file>