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форме'!$A$1:$G$262</definedName>
  </definedNames>
  <calcPr fullCalcOnLoad="1"/>
</workbook>
</file>

<file path=xl/sharedStrings.xml><?xml version="1.0" encoding="utf-8"?>
<sst xmlns="http://schemas.openxmlformats.org/spreadsheetml/2006/main" count="917" uniqueCount="369">
  <si>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</si>
  <si>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</si>
  <si>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</si>
  <si>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</si>
  <si>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</si>
  <si>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</si>
  <si>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</si>
  <si>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</si>
  <si>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</si>
  <si>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</si>
  <si>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</si>
  <si>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</si>
  <si>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</si>
  <si>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</si>
  <si>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</si>
  <si>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</si>
  <si>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</si>
  <si>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</si>
  <si>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</si>
  <si>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</si>
  <si>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</si>
  <si>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</si>
  <si>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</si>
  <si>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</si>
  <si>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</si>
  <si>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</si>
  <si>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</si>
  <si>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</si>
  <si>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</si>
  <si>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</si>
  <si>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</si>
  <si>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</si>
  <si>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</si>
  <si>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</si>
  <si>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</si>
  <si>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</si>
  <si>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</si>
  <si>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</si>
  <si>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</si>
  <si>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</si>
  <si>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</si>
  <si>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</si>
  <si>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</si>
  <si>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</si>
  <si>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</si>
  <si>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</si>
  <si>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</si>
  <si>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</si>
  <si>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</si>
  <si>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</si>
  <si>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</si>
  <si>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</si>
  <si>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</si>
  <si>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</si>
  <si>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</si>
  <si>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</si>
  <si>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</si>
  <si>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</si>
  <si>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</si>
  <si>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</si>
  <si>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</si>
  <si>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</si>
  <si>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</si>
  <si>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</si>
  <si>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</si>
  <si>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</si>
  <si>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</si>
  <si>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</si>
  <si>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</si>
  <si>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</si>
  <si>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</si>
  <si>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</si>
  <si>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</si>
  <si>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</si>
  <si>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</si>
  <si>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</si>
  <si>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</si>
  <si>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</si>
  <si>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</si>
  <si>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</si>
  <si>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</si>
  <si>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</si>
  <si>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</si>
  <si>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</si>
  <si>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</si>
  <si>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</si>
  <si>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</si>
  <si>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</si>
  <si>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</si>
  <si>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</si>
  <si>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</si>
  <si>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</si>
  <si>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</si>
  <si>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</si>
  <si>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</si>
  <si>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</si>
  <si>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</si>
  <si>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</si>
  <si>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</si>
  <si>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</si>
  <si>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</si>
  <si>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</si>
  <si>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</si>
  <si>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</si>
  <si>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</si>
  <si>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</si>
  <si>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</si>
  <si>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</si>
  <si>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</si>
  <si>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</si>
  <si>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</si>
  <si>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</si>
  <si>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</si>
  <si>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</si>
  <si>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</si>
  <si>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</si>
  <si>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</si>
  <si>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</si>
  <si>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</si>
  <si>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</si>
  <si>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</si>
  <si>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</si>
  <si>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</si>
  <si>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</si>
  <si>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</si>
  <si>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</si>
  <si>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</si>
  <si>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</si>
  <si>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</si>
  <si>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</si>
  <si>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</si>
  <si>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</si>
  <si>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</si>
  <si>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</si>
  <si>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</si>
  <si>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</si>
  <si>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</si>
  <si>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</si>
  <si>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</si>
  <si>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</si>
  <si>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</si>
  <si>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</si>
  <si>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</si>
  <si>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</si>
  <si>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</si>
  <si>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</si>
  <si>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</si>
  <si>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</si>
  <si>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</si>
  <si>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</si>
  <si>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</si>
  <si>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</si>
  <si>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</si>
  <si>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</si>
  <si>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</si>
  <si>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</si>
  <si>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</si>
  <si>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</si>
  <si>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</si>
  <si>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</si>
  <si>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</si>
  <si>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</si>
  <si>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</si>
  <si>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</si>
  <si>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</si>
  <si>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</si>
  <si>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</si>
  <si>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</si>
  <si>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</si>
  <si>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</si>
  <si>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</si>
  <si>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</si>
  <si>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</si>
  <si>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</si>
  <si>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</si>
  <si>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</si>
  <si>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</si>
  <si>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</si>
  <si>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</si>
  <si>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</si>
  <si>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</si>
  <si>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</si>
  <si>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</si>
  <si>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</si>
  <si>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</si>
  <si>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</si>
  <si>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</si>
  <si>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</si>
  <si>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</si>
  <si>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</si>
  <si>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</si>
  <si>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</si>
  <si>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</si>
  <si>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</si>
  <si>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</si>
  <si>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</si>
  <si>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</si>
  <si>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</si>
  <si>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</si>
  <si>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</si>
  <si>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</si>
  <si>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</si>
  <si>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</si>
  <si>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</si>
  <si>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</si>
  <si>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</si>
  <si>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</si>
  <si>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</si>
  <si>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</si>
  <si>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</si>
  <si>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</si>
  <si>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</si>
  <si>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</si>
  <si>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</si>
  <si>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</si>
  <si>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</si>
  <si>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</si>
  <si>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</si>
  <si>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</si>
  <si>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</si>
  <si>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</si>
  <si>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</si>
  <si>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</si>
  <si>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</si>
  <si>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</si>
  <si>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</si>
  <si>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</si>
  <si>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</si>
  <si>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</si>
  <si>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</si>
  <si>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</si>
  <si>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</si>
  <si>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</si>
  <si>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</si>
  <si>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</si>
  <si>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</si>
  <si>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</si>
  <si>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</si>
  <si>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</si>
  <si>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</si>
  <si>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</si>
  <si>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</si>
  <si>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</si>
  <si>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</si>
  <si>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</si>
  <si>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</si>
  <si>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</si>
  <si>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</si>
  <si>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</si>
  <si>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</si>
  <si>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</si>
  <si>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</si>
  <si>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</si>
  <si>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</si>
  <si>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</si>
  <si>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</si>
  <si>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</si>
  <si>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</si>
  <si>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</si>
  <si>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</si>
  <si>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</si>
  <si>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</si>
  <si>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</si>
  <si>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</si>
  <si>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</si>
  <si>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</si>
  <si>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</si>
  <si>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</si>
  <si>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</si>
  <si>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</si>
  <si>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</si>
  <si>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</si>
  <si>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</si>
  <si>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</si>
  <si>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</si>
  <si>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</si>
  <si>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</si>
  <si>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</si>
  <si>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</si>
  <si>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</si>
  <si>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</si>
  <si>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</si>
  <si>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</si>
  <si>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</si>
  <si>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</si>
  <si>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</si>
  <si>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</si>
  <si>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</si>
  <si>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</si>
  <si>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</si>
  <si>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</si>
  <si>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</si>
  <si>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</si>
  <si>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</si>
  <si>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</si>
  <si>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</si>
  <si>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</si>
  <si>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</si>
  <si>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</si>
  <si>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</si>
  <si>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</si>
  <si>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</si>
  <si>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</si>
  <si>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</si>
  <si>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</si>
  <si>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</si>
  <si>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</si>
  <si>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</si>
  <si>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</si>
  <si>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</si>
  <si>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</si>
  <si>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</si>
  <si>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</si>
  <si>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</si>
  <si>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</si>
  <si>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</si>
  <si>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</si>
  <si>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</si>
  <si>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</si>
  <si>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</si>
  <si>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</si>
  <si>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</si>
  <si>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</si>
  <si>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</si>
  <si>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</si>
  <si>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</si>
  <si>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</si>
  <si>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</si>
  <si>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</si>
  <si>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</si>
  <si>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</si>
  <si>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</si>
  <si>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</si>
  <si>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</si>
  <si>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</si>
  <si>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</si>
  <si>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</si>
  <si>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</si>
  <si>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</si>
  <si>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</si>
  <si>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</si>
  <si>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</si>
  <si>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</si>
  <si>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</si>
  <si>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</si>
  <si>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</si>
  <si>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</si>
  <si>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</si>
  <si>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</si>
  <si>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</si>
  <si>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</si>
  <si>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</si>
  <si>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</si>
  <si>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</si>
  <si>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</si>
  <si>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</si>
  <si>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</si>
  <si>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</si>
  <si>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</si>
  <si>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</si>
  <si>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</si>
  <si>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</si>
  <si>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</si>
  <si>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Очистка кровли от мусора и сосулек (очистка водоприемных воронок от снега и прочистка системы водоотвода от наледи)</t>
  </si>
  <si>
    <t>Мехуборка (асфальт) в зимний период</t>
  </si>
  <si>
    <t>31.03.2020 г.</t>
  </si>
  <si>
    <t>01.01.2019 г.</t>
  </si>
  <si>
    <t>31.12.2019 г.</t>
  </si>
  <si>
    <t>Отчет об исполнении управляющей организацией ООО "ГУК "Привокзальная" договора управления за 2019 год по дому № 1  ул. Горняцкая в г. Липецке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</si>
</sst>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4" fontId="40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182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top" wrapText="1"/>
    </xf>
    <xf numFmtId="4" fontId="40" fillId="0" borderId="12" xfId="0" applyNumberFormat="1" applyFont="1" applyFill="1" applyBorder="1" applyAlignment="1">
      <alignment horizontal="center" vertical="top" wrapText="1"/>
    </xf>
    <xf numFmtId="0" fontId="45" fillId="0" borderId="12" xfId="0" applyNumberFormat="1" applyFont="1" applyFill="1" applyBorder="1" applyAlignment="1">
      <alignment horizontal="right" vertical="top" wrapText="1"/>
    </xf>
    <xf numFmtId="1" fontId="40" fillId="0" borderId="12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43;&#1086;&#1088;&#1085;&#1103;&#1094;&#1082;&#1072;&#1103;,%20&#1076;.%201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29">
          <cell r="P29">
            <v>40920.048</v>
          </cell>
          <cell r="U29">
            <v>46428.516</v>
          </cell>
          <cell r="AD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4">
          <cell r="EQ4">
            <v>4371.8</v>
          </cell>
        </row>
        <row r="9">
          <cell r="EQ9">
            <v>0.582542</v>
          </cell>
        </row>
        <row r="10">
          <cell r="EQ10">
            <v>0.067284</v>
          </cell>
        </row>
        <row r="11">
          <cell r="EQ11">
            <v>3.6E-05</v>
          </cell>
        </row>
        <row r="12">
          <cell r="EQ12">
            <v>0.186191</v>
          </cell>
        </row>
        <row r="14">
          <cell r="EQ14">
            <v>0.143598</v>
          </cell>
        </row>
        <row r="15">
          <cell r="EQ15">
            <v>0.349837</v>
          </cell>
        </row>
        <row r="17">
          <cell r="EQ17">
            <v>0.016067</v>
          </cell>
        </row>
        <row r="20">
          <cell r="EQ20">
            <v>0.174567</v>
          </cell>
        </row>
        <row r="21">
          <cell r="EQ21">
            <v>0.319027</v>
          </cell>
        </row>
        <row r="25">
          <cell r="EQ25">
            <v>0.693895</v>
          </cell>
        </row>
        <row r="27">
          <cell r="EQ27">
            <v>0.072181</v>
          </cell>
        </row>
        <row r="28">
          <cell r="EQ28">
            <v>0.157123</v>
          </cell>
        </row>
        <row r="29">
          <cell r="EQ29">
            <v>0.057403</v>
          </cell>
        </row>
        <row r="30">
          <cell r="EQ30">
            <v>0.111103</v>
          </cell>
        </row>
        <row r="34">
          <cell r="EQ34">
            <v>0.288607</v>
          </cell>
        </row>
        <row r="37">
          <cell r="EQ37">
            <v>0.383837</v>
          </cell>
        </row>
        <row r="39">
          <cell r="EQ39">
            <v>0.057619</v>
          </cell>
        </row>
        <row r="43">
          <cell r="EQ43">
            <v>0.032593</v>
          </cell>
        </row>
        <row r="46">
          <cell r="EQ46">
            <v>0.159</v>
          </cell>
        </row>
        <row r="47">
          <cell r="EQ47">
            <v>0.301</v>
          </cell>
        </row>
        <row r="48">
          <cell r="EQ48">
            <v>0.077</v>
          </cell>
        </row>
        <row r="49">
          <cell r="EQ49">
            <v>0.158</v>
          </cell>
        </row>
        <row r="50">
          <cell r="EQ50">
            <v>0.041</v>
          </cell>
        </row>
        <row r="51">
          <cell r="EQ51">
            <v>0.216</v>
          </cell>
        </row>
        <row r="52">
          <cell r="EQ52">
            <v>0.044</v>
          </cell>
        </row>
        <row r="53">
          <cell r="EQ53">
            <v>0.034</v>
          </cell>
        </row>
        <row r="55">
          <cell r="EQ55">
            <v>0.268</v>
          </cell>
        </row>
        <row r="56">
          <cell r="EQ56">
            <v>0.642</v>
          </cell>
        </row>
        <row r="57">
          <cell r="EQ57">
            <v>0.057</v>
          </cell>
        </row>
        <row r="59">
          <cell r="EQ59">
            <v>0.284</v>
          </cell>
        </row>
        <row r="60">
          <cell r="EQ60">
            <v>0.012</v>
          </cell>
        </row>
        <row r="63">
          <cell r="EQ63">
            <v>0.045722</v>
          </cell>
        </row>
        <row r="64">
          <cell r="EQ64">
            <v>0.029755</v>
          </cell>
        </row>
        <row r="73">
          <cell r="EQ73">
            <v>0.027277</v>
          </cell>
        </row>
        <row r="74">
          <cell r="EQ74">
            <v>0.072739</v>
          </cell>
        </row>
        <row r="75">
          <cell r="EQ75">
            <v>0.062331</v>
          </cell>
        </row>
        <row r="77">
          <cell r="EQ77">
            <v>0.885</v>
          </cell>
        </row>
        <row r="88">
          <cell r="EQ88">
            <v>0.7109</v>
          </cell>
        </row>
        <row r="89">
          <cell r="EQ89">
            <v>0.2839</v>
          </cell>
        </row>
        <row r="90">
          <cell r="EQ90">
            <v>0.054</v>
          </cell>
        </row>
        <row r="91">
          <cell r="EQ91">
            <v>0.0258</v>
          </cell>
        </row>
        <row r="101">
          <cell r="EQ101">
            <v>1.2254</v>
          </cell>
        </row>
        <row r="102">
          <cell r="EQ102">
            <v>0.782463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Q4">
            <v>4371.8</v>
          </cell>
        </row>
        <row r="38">
          <cell r="EQ38">
            <v>0.080939</v>
          </cell>
        </row>
        <row r="42">
          <cell r="EQ42">
            <v>0.075591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1141.59</v>
          </cell>
        </row>
        <row r="24">
          <cell r="D24">
            <v>-15085.139384799753</v>
          </cell>
        </row>
        <row r="25">
          <cell r="D25">
            <v>97872.42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8">
          <cell r="EQ18">
            <v>0.096402</v>
          </cell>
        </row>
        <row r="123">
          <cell r="EQ123">
            <v>243706.58556479996</v>
          </cell>
        </row>
        <row r="124">
          <cell r="EQ124">
            <v>274900.88246400014</v>
          </cell>
        </row>
        <row r="125">
          <cell r="EQ125">
            <v>64286.44464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60" zoomScalePageLayoutView="0" workbookViewId="0" topLeftCell="A3">
      <selection activeCell="A3" sqref="A3"/>
    </sheetView>
  </sheetViews>
  <sheetFormatPr defaultColWidth="9.140625" defaultRowHeight="15"/>
  <cols>
    <col min="1" max="1" width="9.140625" style="19" customWidth="1"/>
    <col min="2" max="2" width="62.421875" style="15" customWidth="1"/>
    <col min="3" max="3" width="24.28125" style="15" customWidth="1"/>
    <col min="4" max="4" width="62.7109375" style="15" customWidth="1"/>
    <col min="5" max="5" width="18.7109375" style="2" hidden="1" customWidth="1"/>
    <col min="6" max="6" width="17.8515625" style="15" hidden="1" customWidth="1"/>
    <col min="7" max="7" width="16.8515625" style="15" hidden="1" customWidth="1"/>
    <col min="8" max="11" width="9.140625" style="15" hidden="1" customWidth="1"/>
    <col min="12" max="22" width="9.140625" style="15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6" t="s">
        <v>368</v>
      </c>
      <c r="B2" s="26"/>
      <c r="C2" s="26"/>
      <c r="D2" s="26"/>
      <c r="E2" s="2">
        <v>4371.8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365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366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367</v>
      </c>
    </row>
    <row r="8" spans="1:4" ht="42.75" customHeight="1">
      <c r="A8" s="25" t="s">
        <v>103</v>
      </c>
      <c r="B8" s="25"/>
      <c r="C8" s="25"/>
      <c r="D8" s="25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1141.59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-15085.139384799753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97872.42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582893.9126688001</v>
      </c>
    </row>
    <row r="13" spans="1:4" ht="15.75">
      <c r="A13" s="7" t="s">
        <v>94</v>
      </c>
      <c r="B13" s="20" t="s">
        <v>79</v>
      </c>
      <c r="C13" s="1" t="s">
        <v>73</v>
      </c>
      <c r="D13" s="8">
        <f>'[5]ГУК 2019'!$EQ$124</f>
        <v>274900.88246400014</v>
      </c>
    </row>
    <row r="14" spans="1:4" ht="15.75">
      <c r="A14" s="7" t="s">
        <v>95</v>
      </c>
      <c r="B14" s="20" t="s">
        <v>80</v>
      </c>
      <c r="C14" s="1" t="s">
        <v>73</v>
      </c>
      <c r="D14" s="8">
        <f>'[5]ГУК 2019'!$EQ$123</f>
        <v>243706.58556479996</v>
      </c>
    </row>
    <row r="15" spans="1:4" ht="15.75">
      <c r="A15" s="7" t="s">
        <v>96</v>
      </c>
      <c r="B15" s="20" t="s">
        <v>81</v>
      </c>
      <c r="C15" s="1" t="s">
        <v>73</v>
      </c>
      <c r="D15" s="8">
        <f>'[5]ГУК 2019'!$EQ$125</f>
        <v>64286.44464</v>
      </c>
    </row>
    <row r="16" spans="1:5" ht="15.75">
      <c r="A16" s="20" t="s">
        <v>82</v>
      </c>
      <c r="B16" s="20" t="s">
        <v>83</v>
      </c>
      <c r="C16" s="20" t="s">
        <v>73</v>
      </c>
      <c r="D16" s="21">
        <f>D17</f>
        <v>566917.8826688001</v>
      </c>
      <c r="E16" s="2">
        <v>564984.93</v>
      </c>
    </row>
    <row r="17" spans="1:4" ht="31.5">
      <c r="A17" s="20" t="s">
        <v>59</v>
      </c>
      <c r="B17" s="20" t="s">
        <v>97</v>
      </c>
      <c r="C17" s="20" t="s">
        <v>73</v>
      </c>
      <c r="D17" s="21">
        <f>D12-D25+D246+D262</f>
        <v>566917.8826688001</v>
      </c>
    </row>
    <row r="18" spans="1:4" ht="31.5">
      <c r="A18" s="20" t="s">
        <v>84</v>
      </c>
      <c r="B18" s="20" t="s">
        <v>98</v>
      </c>
      <c r="C18" s="20" t="s">
        <v>73</v>
      </c>
      <c r="D18" s="21">
        <v>0</v>
      </c>
    </row>
    <row r="19" spans="1:4" ht="15.75">
      <c r="A19" s="20" t="s">
        <v>60</v>
      </c>
      <c r="B19" s="20" t="s">
        <v>85</v>
      </c>
      <c r="C19" s="20" t="s">
        <v>73</v>
      </c>
      <c r="D19" s="21">
        <v>0</v>
      </c>
    </row>
    <row r="20" spans="1:4" ht="15.75">
      <c r="A20" s="20" t="s">
        <v>61</v>
      </c>
      <c r="B20" s="20" t="s">
        <v>86</v>
      </c>
      <c r="C20" s="20" t="s">
        <v>73</v>
      </c>
      <c r="D20" s="21">
        <v>0</v>
      </c>
    </row>
    <row r="21" spans="1:4" ht="15.75">
      <c r="A21" s="20" t="s">
        <v>87</v>
      </c>
      <c r="B21" s="20" t="s">
        <v>88</v>
      </c>
      <c r="C21" s="20" t="s">
        <v>73</v>
      </c>
      <c r="D21" s="21">
        <v>0</v>
      </c>
    </row>
    <row r="22" spans="1:4" ht="15.75">
      <c r="A22" s="20" t="s">
        <v>89</v>
      </c>
      <c r="B22" s="20" t="s">
        <v>90</v>
      </c>
      <c r="C22" s="20" t="s">
        <v>73</v>
      </c>
      <c r="D22" s="21">
        <f>D16+D10+D9</f>
        <v>552974.3332840003</v>
      </c>
    </row>
    <row r="23" spans="1:4" ht="15.75">
      <c r="A23" s="20" t="s">
        <v>91</v>
      </c>
      <c r="B23" s="20" t="s">
        <v>99</v>
      </c>
      <c r="C23" s="20" t="s">
        <v>73</v>
      </c>
      <c r="D23" s="21">
        <v>1031.48</v>
      </c>
    </row>
    <row r="24" spans="1:4" ht="15.75">
      <c r="A24" s="20" t="s">
        <v>92</v>
      </c>
      <c r="B24" s="20" t="s">
        <v>100</v>
      </c>
      <c r="C24" s="20" t="s">
        <v>73</v>
      </c>
      <c r="D24" s="21">
        <f>D22-D241</f>
        <v>-16360.006947199698</v>
      </c>
    </row>
    <row r="25" spans="1:4" ht="15.75">
      <c r="A25" s="20" t="s">
        <v>93</v>
      </c>
      <c r="B25" s="20" t="s">
        <v>101</v>
      </c>
      <c r="C25" s="20" t="s">
        <v>73</v>
      </c>
      <c r="D25" s="21">
        <v>117076.03</v>
      </c>
    </row>
    <row r="26" spans="1:4" ht="35.25" customHeight="1">
      <c r="A26" s="25" t="s">
        <v>102</v>
      </c>
      <c r="B26" s="25"/>
      <c r="C26" s="25"/>
      <c r="D26" s="25"/>
    </row>
    <row r="27" spans="1:22" s="6" customFormat="1" ht="31.5">
      <c r="A27" s="16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7" t="s">
        <v>109</v>
      </c>
      <c r="B28" s="1" t="s">
        <v>105</v>
      </c>
      <c r="C28" s="1" t="s">
        <v>73</v>
      </c>
      <c r="D28" s="8">
        <f>E28</f>
        <v>46428.516</v>
      </c>
      <c r="E28" s="2">
        <f>'[1]2018 Управл'!$U$29</f>
        <v>46428.516</v>
      </c>
      <c r="F28" s="15">
        <f>'[2]гук(2016)'!$EQ$77*12*'[2]гук(2016)'!$EQ$4</f>
        <v>46428.516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8">
        <f>E28/E2</f>
        <v>10.620000000000001</v>
      </c>
    </row>
    <row r="33" spans="1:22" s="6" customFormat="1" ht="31.5">
      <c r="A33" s="16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57344.909999999996</v>
      </c>
    </row>
    <row r="35" spans="1:6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f>2832.93</f>
        <v>2832.93</v>
      </c>
      <c r="F35" s="15">
        <f>'[2]гук(2016)'!$EQ$90*12*'[2]гук(2016)'!$EQ$4</f>
        <v>2832.9264000000003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7">
        <f>E35/E2</f>
        <v>0.6480008234594445</v>
      </c>
    </row>
    <row r="39" spans="1:6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1353.51</v>
      </c>
      <c r="F39" s="15">
        <f>'[2]гук(2016)'!$EQ$91*12*'[2]гук(2016)'!$EQ$4</f>
        <v>1353.50928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7">
        <f>E39/E2</f>
        <v>0.3096001646918889</v>
      </c>
    </row>
    <row r="43" spans="1:6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14893.85</v>
      </c>
      <c r="F43" s="15">
        <f>'[2]гук(2016)'!$EQ$89*12*'[2]гук(2016)'!$EQ$4</f>
        <v>14893.84824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3.406800402580173</v>
      </c>
    </row>
    <row r="47" spans="1:6" ht="31.5">
      <c r="A47" s="7" t="s">
        <v>327</v>
      </c>
      <c r="B47" s="1" t="s">
        <v>106</v>
      </c>
      <c r="C47" s="1" t="s">
        <v>67</v>
      </c>
      <c r="D47" s="1" t="s">
        <v>14</v>
      </c>
      <c r="E47" s="2">
        <f>37294.95</f>
        <v>37294.95</v>
      </c>
      <c r="F47" s="15">
        <f>'[2]гук(2016)'!$EQ$88*12*'[2]гук(2016)'!$EQ$4</f>
        <v>37294.95144</v>
      </c>
    </row>
    <row r="48" spans="1:4" ht="15.75">
      <c r="A48" s="7" t="s">
        <v>328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329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330</v>
      </c>
      <c r="B50" s="1" t="s">
        <v>108</v>
      </c>
      <c r="C50" s="1" t="s">
        <v>73</v>
      </c>
      <c r="D50" s="17">
        <f>E47/E2</f>
        <v>8.53079967061622</v>
      </c>
    </row>
    <row r="51" spans="1:5" ht="47.25">
      <c r="A51" s="7" t="s">
        <v>331</v>
      </c>
      <c r="B51" s="1" t="s">
        <v>106</v>
      </c>
      <c r="C51" s="1" t="s">
        <v>67</v>
      </c>
      <c r="D51" s="17" t="s">
        <v>317</v>
      </c>
      <c r="E51" s="2">
        <v>403.08</v>
      </c>
    </row>
    <row r="52" spans="1:4" ht="15.75">
      <c r="A52" s="7" t="s">
        <v>332</v>
      </c>
      <c r="B52" s="1" t="s">
        <v>107</v>
      </c>
      <c r="C52" s="1" t="s">
        <v>67</v>
      </c>
      <c r="D52" s="17" t="s">
        <v>147</v>
      </c>
    </row>
    <row r="53" spans="1:4" ht="15.75">
      <c r="A53" s="7" t="s">
        <v>333</v>
      </c>
      <c r="B53" s="1" t="s">
        <v>64</v>
      </c>
      <c r="C53" s="1" t="s">
        <v>67</v>
      </c>
      <c r="D53" s="17" t="s">
        <v>10</v>
      </c>
    </row>
    <row r="54" spans="1:4" ht="15.75">
      <c r="A54" s="7" t="s">
        <v>334</v>
      </c>
      <c r="B54" s="1" t="s">
        <v>108</v>
      </c>
      <c r="C54" s="1" t="s">
        <v>73</v>
      </c>
      <c r="D54" s="17">
        <f>E51/E2</f>
        <v>0.09220000914954937</v>
      </c>
    </row>
    <row r="55" spans="1:5" ht="31.5">
      <c r="A55" s="7" t="s">
        <v>335</v>
      </c>
      <c r="B55" s="1" t="s">
        <v>106</v>
      </c>
      <c r="C55" s="1" t="s">
        <v>67</v>
      </c>
      <c r="D55" s="17" t="s">
        <v>316</v>
      </c>
      <c r="E55" s="2">
        <v>566.59</v>
      </c>
    </row>
    <row r="56" spans="1:4" ht="15.75">
      <c r="A56" s="7" t="s">
        <v>336</v>
      </c>
      <c r="B56" s="1" t="s">
        <v>107</v>
      </c>
      <c r="C56" s="1" t="s">
        <v>67</v>
      </c>
      <c r="D56" s="17" t="s">
        <v>147</v>
      </c>
    </row>
    <row r="57" spans="1:4" ht="15.75">
      <c r="A57" s="7" t="s">
        <v>337</v>
      </c>
      <c r="B57" s="1" t="s">
        <v>64</v>
      </c>
      <c r="C57" s="1" t="s">
        <v>67</v>
      </c>
      <c r="D57" s="17" t="s">
        <v>10</v>
      </c>
    </row>
    <row r="58" spans="1:4" ht="15.75">
      <c r="A58" s="7" t="s">
        <v>338</v>
      </c>
      <c r="B58" s="1" t="s">
        <v>108</v>
      </c>
      <c r="C58" s="1" t="s">
        <v>73</v>
      </c>
      <c r="D58" s="17">
        <f>E55/E2</f>
        <v>0.1296010796468274</v>
      </c>
    </row>
    <row r="59" spans="1:22" s="6" customFormat="1" ht="24.75" customHeight="1">
      <c r="A59" s="16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130</v>
      </c>
      <c r="B60" s="1" t="s">
        <v>105</v>
      </c>
      <c r="C60" s="1" t="s">
        <v>73</v>
      </c>
      <c r="D60" s="8">
        <f>E60</f>
        <v>40920.048</v>
      </c>
      <c r="E60" s="2">
        <f>'[1]2018 Управл'!$P$29</f>
        <v>40920.048</v>
      </c>
      <c r="F60" s="15">
        <f>'[2]гук(2016)'!$EQ$102*12*'[2]гук(2016)'!$EQ$4</f>
        <v>41049.26092080001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8">
        <f>E60/E2</f>
        <v>9.36</v>
      </c>
    </row>
    <row r="65" spans="1:22" s="6" customFormat="1" ht="15.75">
      <c r="A65" s="16" t="s">
        <v>135</v>
      </c>
      <c r="B65" s="4" t="s">
        <v>104</v>
      </c>
      <c r="C65" s="4" t="s">
        <v>67</v>
      </c>
      <c r="D65" s="4" t="s">
        <v>362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7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362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16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142</v>
      </c>
      <c r="B72" s="1" t="s">
        <v>105</v>
      </c>
      <c r="C72" s="1" t="s">
        <v>73</v>
      </c>
      <c r="D72" s="8">
        <f>E72</f>
        <v>64286.44</v>
      </c>
      <c r="E72" s="2">
        <v>64286.44</v>
      </c>
      <c r="F72" s="15">
        <f>'[2]гук(2016)'!$EQ$101*12*'[2]гук(2016)'!$EQ$4</f>
        <v>64286.44464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8">
        <f>E72/E2</f>
        <v>14.70479893865227</v>
      </c>
    </row>
    <row r="77" spans="1:22" s="6" customFormat="1" ht="31.5">
      <c r="A77" s="16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7">
        <f>E79</f>
        <v>16294.81</v>
      </c>
    </row>
    <row r="79" spans="1:6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16294.81</v>
      </c>
      <c r="F79" s="15">
        <f>'[2]гук(2016)'!$EQ$37*12*'[2]гук(2016)'!$EQ$4</f>
        <v>20136.7031592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18">
        <f>E79/E2</f>
        <v>3.7272542202296535</v>
      </c>
    </row>
    <row r="83" spans="1:22" s="6" customFormat="1" ht="31.5">
      <c r="A83" s="16" t="s">
        <v>155</v>
      </c>
      <c r="B83" s="4" t="s">
        <v>104</v>
      </c>
      <c r="C83" s="4" t="s">
        <v>67</v>
      </c>
      <c r="D83" s="4" t="s">
        <v>55</v>
      </c>
      <c r="E83" s="2">
        <f>13357.02+5334.12</f>
        <v>18691.14</v>
      </c>
      <c r="F83" s="5" t="s">
        <v>325</v>
      </c>
      <c r="G83" s="5">
        <f>('[2]гук(2016)'!$EQ$73+'[2]гук(2016)'!$EQ$74+'[2]гук(2016)'!$EQ$75)*12*'[2]гук(2016)'!$EQ$4</f>
        <v>8516.9833752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18691.14</v>
      </c>
      <c r="F84" s="15">
        <v>90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18">
        <f>E83/F84</f>
        <v>207.67933333333332</v>
      </c>
    </row>
    <row r="89" spans="1:22" s="6" customFormat="1" ht="47.25">
      <c r="A89" s="16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1887.27</v>
      </c>
      <c r="F90" s="1">
        <v>881.9</v>
      </c>
    </row>
    <row r="91" spans="1:7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1411.04</v>
      </c>
      <c r="F91" s="24" t="s">
        <v>359</v>
      </c>
      <c r="G91" s="15">
        <f>'[2]гук(2016)'!$EQ$64*12*'[2]гук(2016)'!$EQ$4</f>
        <v>1560.9949080000001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4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18">
        <f>E91/F90</f>
        <v>1.6</v>
      </c>
      <c r="F94" s="1" t="s">
        <v>326</v>
      </c>
    </row>
    <row r="95" spans="1:7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476.23</v>
      </c>
      <c r="F95" s="1">
        <f>F90</f>
        <v>881.9</v>
      </c>
      <c r="G95" s="15">
        <f>'[2]гук(2016)'!$EQ$63*12*'[2]гук(2016)'!$EQ$4</f>
        <v>2398.6492752000004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8">
        <f>E95/F95</f>
        <v>0.5400045356616396</v>
      </c>
    </row>
    <row r="99" spans="1:22" s="6" customFormat="1" ht="63">
      <c r="A99" s="16" t="s">
        <v>172</v>
      </c>
      <c r="B99" s="4" t="s">
        <v>104</v>
      </c>
      <c r="C99" s="4" t="s">
        <v>67</v>
      </c>
      <c r="D99" s="4" t="s">
        <v>26</v>
      </c>
      <c r="E99" s="2"/>
      <c r="F99" s="1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E101+E105+E113+E117+E121+E125+E129+E133+E137+E141+E145+E149+E153+E154+E109</f>
        <v>136923.9424</v>
      </c>
    </row>
    <row r="101" spans="1:7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f>F101</f>
        <v>2413.2336000000005</v>
      </c>
      <c r="F101" s="15">
        <f>('[2]гук(2016)'!$EQ$53+'[2]гук(2016)'!$EQ$60)*12*'[2]гук(2016)'!$EQ$4</f>
        <v>2413.2336000000005</v>
      </c>
      <c r="G101" s="2">
        <v>1880.75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18">
        <f>E101/E2</f>
        <v>0.552</v>
      </c>
    </row>
    <row r="105" spans="1:7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f>F105</f>
        <v>8341.3944</v>
      </c>
      <c r="F105" s="15">
        <f>'[2]гук(2016)'!$EQ$46*12*'[2]гук(2016)'!$EQ$4</f>
        <v>8341.3944</v>
      </c>
      <c r="G105" s="2">
        <v>6256.05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18">
        <f>E105/E2</f>
        <v>1.9079999999999997</v>
      </c>
    </row>
    <row r="109" spans="1:6" ht="31.5">
      <c r="A109" s="7"/>
      <c r="B109" s="1" t="s">
        <v>106</v>
      </c>
      <c r="C109" s="1" t="s">
        <v>67</v>
      </c>
      <c r="D109" s="18" t="s">
        <v>364</v>
      </c>
      <c r="E109" s="2">
        <v>4526.56</v>
      </c>
      <c r="F109" s="15">
        <f>'[2]гук(2016)'!$EQ$50*12*'[2]гук(2016)'!$EQ$4</f>
        <v>2150.9256</v>
      </c>
    </row>
    <row r="110" spans="1:4" ht="15.75">
      <c r="A110" s="7"/>
      <c r="B110" s="1" t="s">
        <v>107</v>
      </c>
      <c r="C110" s="1" t="s">
        <v>67</v>
      </c>
      <c r="D110" s="18" t="s">
        <v>24</v>
      </c>
    </row>
    <row r="111" spans="1:4" ht="15.75">
      <c r="A111" s="7"/>
      <c r="B111" s="1" t="s">
        <v>64</v>
      </c>
      <c r="C111" s="1" t="s">
        <v>67</v>
      </c>
      <c r="D111" s="18" t="s">
        <v>10</v>
      </c>
    </row>
    <row r="112" spans="1:4" ht="15.75">
      <c r="A112" s="7"/>
      <c r="B112" s="1" t="s">
        <v>108</v>
      </c>
      <c r="C112" s="1" t="s">
        <v>73</v>
      </c>
      <c r="D112" s="18">
        <f>E109/E2</f>
        <v>1.0353996065693765</v>
      </c>
    </row>
    <row r="113" spans="1:6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3002.12</v>
      </c>
      <c r="F113" s="15">
        <f>'[2]гук(2016)'!$EQ$52*12*'[2]гук(2016)'!$EQ$4</f>
        <v>2308.3104000000003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18">
        <f>E113/E2</f>
        <v>0.686701129969349</v>
      </c>
    </row>
    <row r="117" spans="1:6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45726.97</v>
      </c>
      <c r="F117" s="15">
        <f>('[2]гук(2016)'!$EQ$48+'[2]гук(2016)'!$EQ$56)*12*'[2]гук(2016)'!$EQ$4</f>
        <v>37719.890400000004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18">
        <f>E117/E2</f>
        <v>10.459529255684158</v>
      </c>
    </row>
    <row r="121" spans="1:7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F121</f>
        <v>29850.6504</v>
      </c>
      <c r="F121" s="15">
        <f>('[2]гук(2016)'!$EQ$47+'[2]гук(2016)'!$EQ$55)*12*'[2]гук(2016)'!$EQ$4</f>
        <v>29850.6504</v>
      </c>
      <c r="G121" s="2">
        <f>9474.56+18075.64</f>
        <v>27550.199999999997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18">
        <f>E121/E2</f>
        <v>6.827999999999999</v>
      </c>
    </row>
    <row r="125" spans="1:7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f>F125</f>
        <v>14899.094399999998</v>
      </c>
      <c r="F125" s="15">
        <f>'[2]гук(2016)'!$EQ$59*12*'[2]гук(2016)'!$EQ$4</f>
        <v>14899.094399999998</v>
      </c>
      <c r="G125" s="2">
        <v>7445.18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18">
        <f>E125/E2</f>
        <v>3.4079999999999995</v>
      </c>
    </row>
    <row r="129" spans="1:7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f>F129</f>
        <v>11331.705600000001</v>
      </c>
      <c r="F129" s="15">
        <f>'[2]гук(2016)'!$EQ$51*12*'[2]гук(2016)'!$EQ$4</f>
        <v>11331.705600000001</v>
      </c>
      <c r="G129" s="2">
        <v>5399.17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18">
        <f>E129/E2</f>
        <v>2.592</v>
      </c>
    </row>
    <row r="133" spans="1:7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f>F133</f>
        <v>8288.9328</v>
      </c>
      <c r="F133" s="15">
        <f>'[2]гук(2016)'!$EQ$49*12*'[2]гук(2016)'!$EQ$4</f>
        <v>8288.9328</v>
      </c>
      <c r="G133" s="2">
        <v>3943.36</v>
      </c>
    </row>
    <row r="134" spans="1:7" ht="15.75">
      <c r="A134" s="7" t="s">
        <v>203</v>
      </c>
      <c r="B134" s="1" t="s">
        <v>107</v>
      </c>
      <c r="C134" s="1" t="s">
        <v>67</v>
      </c>
      <c r="D134" s="1" t="s">
        <v>31</v>
      </c>
      <c r="G134" s="2"/>
    </row>
    <row r="135" spans="1:7" ht="15.75">
      <c r="A135" s="7" t="s">
        <v>204</v>
      </c>
      <c r="B135" s="1" t="s">
        <v>64</v>
      </c>
      <c r="C135" s="1" t="s">
        <v>67</v>
      </c>
      <c r="D135" s="1" t="s">
        <v>10</v>
      </c>
      <c r="G135" s="2"/>
    </row>
    <row r="136" spans="1:7" ht="15.75">
      <c r="A136" s="7" t="s">
        <v>205</v>
      </c>
      <c r="B136" s="1" t="s">
        <v>108</v>
      </c>
      <c r="C136" s="1" t="s">
        <v>73</v>
      </c>
      <c r="D136" s="18">
        <f>E133/E2</f>
        <v>1.8960000000000001</v>
      </c>
      <c r="G136" s="2"/>
    </row>
    <row r="137" spans="1:7" ht="31.5">
      <c r="A137" s="7" t="s">
        <v>339</v>
      </c>
      <c r="B137" s="1" t="s">
        <v>106</v>
      </c>
      <c r="C137" s="1" t="s">
        <v>67</v>
      </c>
      <c r="D137" s="1" t="s">
        <v>323</v>
      </c>
      <c r="E137" s="2">
        <f>F137</f>
        <v>2990.3112000000006</v>
      </c>
      <c r="F137" s="15">
        <f>'[2]гук(2016)'!$EQ$57*12*'[2]гук(2016)'!$EQ$4</f>
        <v>2990.3112000000006</v>
      </c>
      <c r="G137" s="2">
        <v>1492.53</v>
      </c>
    </row>
    <row r="138" spans="1:4" ht="15.75">
      <c r="A138" s="7" t="s">
        <v>340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341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342</v>
      </c>
      <c r="B140" s="1" t="s">
        <v>108</v>
      </c>
      <c r="C140" s="1" t="s">
        <v>73</v>
      </c>
      <c r="D140" s="18">
        <f>E137/E2</f>
        <v>0.684</v>
      </c>
    </row>
    <row r="141" spans="1:5" ht="31.5">
      <c r="A141" s="7"/>
      <c r="B141" s="1" t="s">
        <v>106</v>
      </c>
      <c r="C141" s="1" t="s">
        <v>67</v>
      </c>
      <c r="D141" s="18" t="s">
        <v>322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18" t="s">
        <v>31</v>
      </c>
    </row>
    <row r="143" spans="1:4" ht="15.75">
      <c r="A143" s="7"/>
      <c r="B143" s="1" t="s">
        <v>64</v>
      </c>
      <c r="C143" s="1" t="s">
        <v>67</v>
      </c>
      <c r="D143" s="18" t="s">
        <v>10</v>
      </c>
    </row>
    <row r="144" spans="1:4" ht="15.75">
      <c r="A144" s="7"/>
      <c r="B144" s="1" t="s">
        <v>108</v>
      </c>
      <c r="C144" s="1" t="s">
        <v>73</v>
      </c>
      <c r="D144" s="18">
        <f>E141/E2</f>
        <v>0</v>
      </c>
    </row>
    <row r="145" spans="1:5" ht="31.5">
      <c r="A145" s="7" t="s">
        <v>343</v>
      </c>
      <c r="B145" s="1" t="s">
        <v>106</v>
      </c>
      <c r="C145" s="1" t="s">
        <v>67</v>
      </c>
      <c r="D145" s="18" t="s">
        <v>324</v>
      </c>
      <c r="E145" s="2">
        <v>5552.97</v>
      </c>
    </row>
    <row r="146" spans="1:4" ht="15.75">
      <c r="A146" s="7" t="s">
        <v>344</v>
      </c>
      <c r="B146" s="1" t="s">
        <v>107</v>
      </c>
      <c r="C146" s="1" t="s">
        <v>67</v>
      </c>
      <c r="D146" s="18" t="s">
        <v>24</v>
      </c>
    </row>
    <row r="147" spans="1:4" ht="15.75">
      <c r="A147" s="7" t="s">
        <v>345</v>
      </c>
      <c r="B147" s="1" t="s">
        <v>64</v>
      </c>
      <c r="C147" s="1" t="s">
        <v>67</v>
      </c>
      <c r="D147" s="18" t="s">
        <v>10</v>
      </c>
    </row>
    <row r="148" spans="1:4" ht="15.75">
      <c r="A148" s="7" t="s">
        <v>346</v>
      </c>
      <c r="B148" s="1" t="s">
        <v>108</v>
      </c>
      <c r="C148" s="1" t="s">
        <v>73</v>
      </c>
      <c r="D148" s="18">
        <f>E145/E2</f>
        <v>1.27017933116794</v>
      </c>
    </row>
    <row r="149" spans="1:5" ht="31.5">
      <c r="A149" s="7" t="s">
        <v>347</v>
      </c>
      <c r="B149" s="1" t="s">
        <v>106</v>
      </c>
      <c r="C149" s="1" t="s">
        <v>67</v>
      </c>
      <c r="D149" s="18" t="s">
        <v>321</v>
      </c>
      <c r="E149" s="2">
        <v>0</v>
      </c>
    </row>
    <row r="150" spans="1:4" ht="15.75">
      <c r="A150" s="7" t="s">
        <v>348</v>
      </c>
      <c r="B150" s="1" t="s">
        <v>107</v>
      </c>
      <c r="C150" s="1" t="s">
        <v>67</v>
      </c>
      <c r="D150" s="18" t="s">
        <v>24</v>
      </c>
    </row>
    <row r="151" spans="1:4" ht="15.75">
      <c r="A151" s="7" t="s">
        <v>349</v>
      </c>
      <c r="B151" s="1" t="s">
        <v>64</v>
      </c>
      <c r="C151" s="1" t="s">
        <v>67</v>
      </c>
      <c r="D151" s="18" t="s">
        <v>10</v>
      </c>
    </row>
    <row r="152" spans="1:4" ht="15.75">
      <c r="A152" s="7" t="s">
        <v>350</v>
      </c>
      <c r="B152" s="1" t="s">
        <v>108</v>
      </c>
      <c r="C152" s="1" t="s">
        <v>73</v>
      </c>
      <c r="D152" s="18">
        <f>E149/E2</f>
        <v>0</v>
      </c>
    </row>
    <row r="153" spans="1:7" ht="31.5">
      <c r="A153" s="7" t="s">
        <v>351</v>
      </c>
      <c r="B153" s="1" t="s">
        <v>106</v>
      </c>
      <c r="C153" s="1" t="s">
        <v>67</v>
      </c>
      <c r="D153" s="1" t="s">
        <v>318</v>
      </c>
      <c r="E153" s="2">
        <v>0</v>
      </c>
      <c r="F153" s="11">
        <f>'[2]гук(2016)'!$EQ$34*12*'[2]гук(2016)'!$EQ$4</f>
        <v>15140.7849912</v>
      </c>
      <c r="G153" s="12"/>
    </row>
    <row r="154" spans="1:6" ht="15.75">
      <c r="A154" s="7" t="s">
        <v>352</v>
      </c>
      <c r="B154" s="1" t="s">
        <v>107</v>
      </c>
      <c r="C154" s="1" t="s">
        <v>67</v>
      </c>
      <c r="D154" s="1" t="s">
        <v>24</v>
      </c>
      <c r="E154" s="22"/>
      <c r="F154" s="10"/>
    </row>
    <row r="155" spans="1:4" ht="15.75">
      <c r="A155" s="7" t="s">
        <v>353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354</v>
      </c>
      <c r="B156" s="1" t="s">
        <v>108</v>
      </c>
      <c r="C156" s="1" t="s">
        <v>73</v>
      </c>
      <c r="D156" s="8">
        <f>E153/E2</f>
        <v>0</v>
      </c>
    </row>
    <row r="157" spans="1:4" ht="47.25">
      <c r="A157" s="16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</f>
        <v>112572.34014080002</v>
      </c>
    </row>
    <row r="159" spans="1:6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('[2]гук(2016)'!$EQ$39+'[2]гук(2016)'!$EQ$43)*12*'[2]гук(2016)'!$EQ$4</f>
        <v>4732.6658592</v>
      </c>
      <c r="F159" s="15">
        <v>1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18">
        <f>E159/F159</f>
        <v>4732.6658592</v>
      </c>
    </row>
    <row r="163" spans="1:6" ht="31.5">
      <c r="A163" s="7"/>
      <c r="B163" s="1" t="s">
        <v>106</v>
      </c>
      <c r="C163" s="1" t="s">
        <v>67</v>
      </c>
      <c r="D163" s="1" t="s">
        <v>361</v>
      </c>
      <c r="E163" s="2">
        <f>('[3]гук(2016)'!$EQ$38+'[3]гук(2016)'!$EQ$42)*12*'[3]гук(2016)'!$EQ$4</f>
        <v>8211.814248</v>
      </c>
      <c r="F163" s="15">
        <v>1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18">
        <f>E163/F163</f>
        <v>8211.814248</v>
      </c>
    </row>
    <row r="167" spans="1:6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22912.76</v>
      </c>
      <c r="F167" s="15">
        <f>'[2]гук(2016)'!$EQ$30*12*'[2]гук(2016)'!$EQ$4</f>
        <v>5828.6411448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18">
        <f>E167/E2</f>
        <v>5.241035728990346</v>
      </c>
    </row>
    <row r="171" spans="1:7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f>F171</f>
        <v>3786.7307496</v>
      </c>
      <c r="F171" s="15">
        <f>'[2]гук(2016)'!$EQ$27*12*'[2]гук(2016)'!$EQ$4</f>
        <v>3786.7307496</v>
      </c>
      <c r="G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18">
        <f>E171/E2</f>
        <v>0.8661719999999999</v>
      </c>
    </row>
    <row r="175" spans="1:6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f>5040.02+13704.24</f>
        <v>18744.260000000002</v>
      </c>
      <c r="F175" s="15">
        <f>'[2]гук(2016)'!$EQ$21*12*'[2]гук(2016)'!$EQ$4</f>
        <v>16736.666863200004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18">
        <f>E175/E2</f>
        <v>4.2875383137380485</v>
      </c>
    </row>
    <row r="179" spans="1:7" ht="31.5">
      <c r="A179" s="7" t="s">
        <v>224</v>
      </c>
      <c r="B179" s="1" t="s">
        <v>106</v>
      </c>
      <c r="C179" s="1" t="s">
        <v>67</v>
      </c>
      <c r="D179" s="1" t="s">
        <v>311</v>
      </c>
      <c r="E179" s="2">
        <f>F179</f>
        <v>9158.0641272</v>
      </c>
      <c r="F179" s="15">
        <f>'[2]гук(2016)'!$EQ$20*12*'[2]гук(2016)'!$EQ$4</f>
        <v>9158.0641272</v>
      </c>
      <c r="G179" s="2">
        <v>2297.56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18">
        <f>E179/E2</f>
        <v>2.094804</v>
      </c>
    </row>
    <row r="183" spans="1:7" ht="31.5">
      <c r="A183" s="7" t="s">
        <v>229</v>
      </c>
      <c r="B183" s="1" t="s">
        <v>106</v>
      </c>
      <c r="C183" s="1" t="s">
        <v>67</v>
      </c>
      <c r="D183" s="1" t="s">
        <v>44</v>
      </c>
      <c r="E183" s="2">
        <f>F183</f>
        <v>3011.4532248</v>
      </c>
      <c r="F183" s="2">
        <f>'[2]гук(2016)'!$EQ$29*12*'[2]гук(2016)'!$EQ$4</f>
        <v>3011.4532248</v>
      </c>
      <c r="G183" s="2">
        <v>498.95</v>
      </c>
    </row>
    <row r="184" spans="1:4" ht="15.75">
      <c r="A184" s="7" t="s">
        <v>226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230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231</v>
      </c>
      <c r="B186" s="1" t="s">
        <v>108</v>
      </c>
      <c r="C186" s="1" t="s">
        <v>73</v>
      </c>
      <c r="D186" s="18">
        <f>E183/E2</f>
        <v>0.688836</v>
      </c>
    </row>
    <row r="187" spans="1:7" ht="31.5">
      <c r="A187" s="7" t="s">
        <v>232</v>
      </c>
      <c r="B187" s="1" t="s">
        <v>106</v>
      </c>
      <c r="C187" s="1" t="s">
        <v>67</v>
      </c>
      <c r="D187" s="1" t="s">
        <v>45</v>
      </c>
      <c r="E187" s="2">
        <v>5611.75</v>
      </c>
      <c r="F187" s="15" t="s">
        <v>319</v>
      </c>
      <c r="G187" s="15">
        <f>'[2]гук(2016)'!$EQ$28*12*'[2]гук(2016)'!$EQ$4</f>
        <v>8242.9239768</v>
      </c>
    </row>
    <row r="188" spans="1:6" ht="15.75">
      <c r="A188" s="7" t="s">
        <v>233</v>
      </c>
      <c r="B188" s="1" t="s">
        <v>107</v>
      </c>
      <c r="C188" s="1" t="s">
        <v>67</v>
      </c>
      <c r="D188" s="1" t="s">
        <v>24</v>
      </c>
      <c r="F188" s="15" t="s">
        <v>10</v>
      </c>
    </row>
    <row r="189" spans="1:4" ht="15.75">
      <c r="A189" s="7" t="s">
        <v>234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235</v>
      </c>
      <c r="B190" s="1" t="s">
        <v>108</v>
      </c>
      <c r="C190" s="1" t="s">
        <v>73</v>
      </c>
      <c r="D190" s="18">
        <f>E187/E2</f>
        <v>1.283624593988746</v>
      </c>
    </row>
    <row r="191" spans="1:7" ht="31.5">
      <c r="A191" s="7" t="s">
        <v>236</v>
      </c>
      <c r="B191" s="1" t="s">
        <v>106</v>
      </c>
      <c r="C191" s="1" t="s">
        <v>67</v>
      </c>
      <c r="D191" s="1" t="s">
        <v>46</v>
      </c>
      <c r="E191" s="2">
        <f>F191</f>
        <v>36402.841932</v>
      </c>
      <c r="F191" s="15">
        <f>'[2]гук(2016)'!$EQ$25*12*'[2]гук(2016)'!$EQ$4</f>
        <v>36402.841932</v>
      </c>
      <c r="G191" s="2">
        <f>19578.96+7937.9+49.69</f>
        <v>27566.55</v>
      </c>
    </row>
    <row r="192" spans="1:4" ht="15.75">
      <c r="A192" s="7" t="s">
        <v>237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238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239</v>
      </c>
      <c r="B194" s="1" t="s">
        <v>108</v>
      </c>
      <c r="C194" s="1" t="s">
        <v>73</v>
      </c>
      <c r="D194" s="18">
        <f>E191/E2</f>
        <v>8.326740000000001</v>
      </c>
    </row>
    <row r="195" spans="1:6" ht="31.5">
      <c r="A195" s="7"/>
      <c r="B195" s="1" t="s">
        <v>106</v>
      </c>
      <c r="C195" s="1" t="s">
        <v>67</v>
      </c>
      <c r="D195" s="18" t="s">
        <v>360</v>
      </c>
      <c r="E195" s="2">
        <v>0</v>
      </c>
      <c r="F195" s="15">
        <f>'[2]гук(2016)'!$EQ$11*12*'[2]гук(2016)'!$EQ$4</f>
        <v>1.8886176000000001</v>
      </c>
    </row>
    <row r="196" spans="1:4" ht="15.75">
      <c r="A196" s="7"/>
      <c r="B196" s="1" t="s">
        <v>107</v>
      </c>
      <c r="C196" s="1" t="s">
        <v>67</v>
      </c>
      <c r="D196" s="18" t="s">
        <v>24</v>
      </c>
    </row>
    <row r="197" spans="1:4" ht="15.75">
      <c r="A197" s="7"/>
      <c r="B197" s="1" t="s">
        <v>64</v>
      </c>
      <c r="C197" s="1" t="s">
        <v>67</v>
      </c>
      <c r="D197" s="18" t="s">
        <v>10</v>
      </c>
    </row>
    <row r="198" spans="1:4" ht="15.75">
      <c r="A198" s="7"/>
      <c r="B198" s="1" t="s">
        <v>108</v>
      </c>
      <c r="C198" s="1" t="s">
        <v>73</v>
      </c>
      <c r="D198" s="18">
        <f>E195/E2</f>
        <v>0</v>
      </c>
    </row>
    <row r="199" spans="1:4" ht="47.25">
      <c r="A199" s="16" t="s">
        <v>274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240</v>
      </c>
      <c r="B200" s="1" t="s">
        <v>105</v>
      </c>
      <c r="C200" s="1" t="s">
        <v>73</v>
      </c>
      <c r="D200" s="8">
        <f>E201+E205+E209+E213+E217+E221+E225+E229+E233+E237</f>
        <v>73984.9236904</v>
      </c>
      <c r="F200" s="13"/>
    </row>
    <row r="201" spans="1:5" ht="31.5">
      <c r="A201" s="7" t="s">
        <v>241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270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242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243</v>
      </c>
      <c r="B204" s="1" t="s">
        <v>108</v>
      </c>
      <c r="C204" s="1" t="s">
        <v>73</v>
      </c>
      <c r="D204" s="17">
        <f>E201/E2</f>
        <v>0</v>
      </c>
    </row>
    <row r="205" spans="1:6" ht="31.5">
      <c r="A205" s="7" t="s">
        <v>244</v>
      </c>
      <c r="B205" s="1" t="s">
        <v>106</v>
      </c>
      <c r="C205" s="1" t="s">
        <v>67</v>
      </c>
      <c r="D205" s="1" t="s">
        <v>50</v>
      </c>
      <c r="E205" s="2">
        <v>0</v>
      </c>
      <c r="F205" s="15">
        <f>'[2]гук(2016)'!$EQ$12*12*'[2]гук(2016)'!$EQ$4</f>
        <v>9767.8777656</v>
      </c>
    </row>
    <row r="206" spans="1:4" ht="15.75">
      <c r="A206" s="7" t="s">
        <v>245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247</v>
      </c>
      <c r="B208" s="1" t="s">
        <v>108</v>
      </c>
      <c r="C208" s="1" t="s">
        <v>73</v>
      </c>
      <c r="D208" s="18">
        <f>E205/E2</f>
        <v>0</v>
      </c>
    </row>
    <row r="209" spans="1:6" ht="31.5">
      <c r="A209" s="7" t="s">
        <v>248</v>
      </c>
      <c r="B209" s="1" t="s">
        <v>106</v>
      </c>
      <c r="C209" s="1" t="s">
        <v>67</v>
      </c>
      <c r="D209" s="1" t="s">
        <v>49</v>
      </c>
      <c r="E209" s="2">
        <v>0</v>
      </c>
      <c r="F209" s="15">
        <f>'[2]гук(2016)'!$EQ$14*12*'[2]гук(2016)'!$EQ$4</f>
        <v>7533.380836800001</v>
      </c>
    </row>
    <row r="210" spans="1:4" ht="15.75">
      <c r="A210" s="7" t="s">
        <v>249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250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251</v>
      </c>
      <c r="B212" s="1" t="s">
        <v>108</v>
      </c>
      <c r="C212" s="1" t="s">
        <v>73</v>
      </c>
      <c r="D212" s="17">
        <f>E209/E2</f>
        <v>0</v>
      </c>
    </row>
    <row r="213" spans="1:5" ht="31.5">
      <c r="A213" s="7" t="s">
        <v>252</v>
      </c>
      <c r="B213" s="1" t="s">
        <v>106</v>
      </c>
      <c r="C213" s="1" t="s">
        <v>67</v>
      </c>
      <c r="D213" s="1" t="s">
        <v>275</v>
      </c>
      <c r="E213" s="2">
        <v>0</v>
      </c>
    </row>
    <row r="214" spans="1:4" ht="15.75">
      <c r="A214" s="7" t="s">
        <v>253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254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255</v>
      </c>
      <c r="B216" s="1" t="s">
        <v>108</v>
      </c>
      <c r="C216" s="1" t="s">
        <v>73</v>
      </c>
      <c r="D216" s="1">
        <f>E213/E2</f>
        <v>0</v>
      </c>
    </row>
    <row r="217" spans="1:6" ht="47.25">
      <c r="A217" s="7" t="s">
        <v>256</v>
      </c>
      <c r="B217" s="1" t="s">
        <v>106</v>
      </c>
      <c r="C217" s="1" t="s">
        <v>67</v>
      </c>
      <c r="D217" s="1" t="s">
        <v>363</v>
      </c>
      <c r="E217" s="2">
        <v>18303.87</v>
      </c>
      <c r="F217" s="15">
        <f>'[2]гук(2016)'!$EQ$10*12*'[2]гук(2016)'!$EQ$4</f>
        <v>3529.8262944</v>
      </c>
    </row>
    <row r="218" spans="1:4" ht="15.75">
      <c r="A218" s="7" t="s">
        <v>257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258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259</v>
      </c>
      <c r="B220" s="1" t="s">
        <v>108</v>
      </c>
      <c r="C220" s="1" t="s">
        <v>73</v>
      </c>
      <c r="D220" s="18">
        <f>E217/E2+E218/E2</f>
        <v>4.1868040623999265</v>
      </c>
    </row>
    <row r="221" spans="1:6" ht="31.5">
      <c r="A221" s="7" t="s">
        <v>260</v>
      </c>
      <c r="B221" s="1" t="s">
        <v>106</v>
      </c>
      <c r="C221" s="1" t="s">
        <v>67</v>
      </c>
      <c r="D221" s="1" t="s">
        <v>1</v>
      </c>
      <c r="E221" s="2">
        <v>49780.75</v>
      </c>
      <c r="F221" s="15">
        <f>'[2]гук(2016)'!$EQ$9*12*'[2]гук(2016)'!$EQ$4</f>
        <v>30561.0853872</v>
      </c>
    </row>
    <row r="222" spans="1:4" ht="15.75">
      <c r="A222" s="7" t="s">
        <v>261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262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263</v>
      </c>
      <c r="B224" s="1" t="s">
        <v>108</v>
      </c>
      <c r="C224" s="1" t="s">
        <v>73</v>
      </c>
      <c r="D224" s="18">
        <f>E221/E2</f>
        <v>11.386785763301157</v>
      </c>
    </row>
    <row r="225" spans="1:7" ht="31.5">
      <c r="A225" s="7" t="s">
        <v>264</v>
      </c>
      <c r="B225" s="1" t="s">
        <v>106</v>
      </c>
      <c r="C225" s="1" t="s">
        <v>67</v>
      </c>
      <c r="D225" s="1" t="s">
        <v>0</v>
      </c>
      <c r="E225" s="2">
        <f>F225</f>
        <v>842.9005272000002</v>
      </c>
      <c r="F225" s="15">
        <f>'[2]гук(2016)'!$EQ$17*12*'[2]гук(2016)'!$EQ$4</f>
        <v>842.9005272000002</v>
      </c>
      <c r="G225" s="2">
        <v>0</v>
      </c>
    </row>
    <row r="226" spans="1:4" ht="15.75">
      <c r="A226" s="7" t="s">
        <v>265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266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267</v>
      </c>
      <c r="B228" s="1" t="s">
        <v>108</v>
      </c>
      <c r="C228" s="1" t="s">
        <v>73</v>
      </c>
      <c r="D228" s="18">
        <f>E225/E2</f>
        <v>0.19280400000000003</v>
      </c>
    </row>
    <row r="229" spans="1:6" ht="31.5">
      <c r="A229" s="7" t="s">
        <v>269</v>
      </c>
      <c r="B229" s="1" t="s">
        <v>106</v>
      </c>
      <c r="C229" s="1" t="s">
        <v>67</v>
      </c>
      <c r="D229" s="1" t="s">
        <v>51</v>
      </c>
      <c r="F229" s="15">
        <f>'[2]гук(2016)'!$EQ$15*12*'[2]гук(2016)'!$EQ$4</f>
        <v>18353.0087592</v>
      </c>
    </row>
    <row r="230" spans="1:4" ht="15.75">
      <c r="A230" s="7" t="s">
        <v>271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272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273</v>
      </c>
      <c r="B232" s="1" t="s">
        <v>108</v>
      </c>
      <c r="C232" s="1" t="s">
        <v>73</v>
      </c>
      <c r="D232" s="18">
        <f>E229/E2</f>
        <v>0</v>
      </c>
    </row>
    <row r="233" spans="1:7" ht="31.5">
      <c r="A233" s="7" t="s">
        <v>276</v>
      </c>
      <c r="B233" s="1" t="s">
        <v>106</v>
      </c>
      <c r="C233" s="1" t="s">
        <v>67</v>
      </c>
      <c r="D233" s="1" t="s">
        <v>52</v>
      </c>
      <c r="E233" s="2">
        <f>F233</f>
        <v>5057.403163200001</v>
      </c>
      <c r="F233" s="15">
        <f>'[5]ГУК 2019'!$EQ$18*12*E2</f>
        <v>5057.403163200001</v>
      </c>
      <c r="G233" s="2">
        <v>261.74</v>
      </c>
    </row>
    <row r="234" spans="1:4" ht="15.75">
      <c r="A234" s="7" t="s">
        <v>277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279</v>
      </c>
      <c r="B236" s="1" t="s">
        <v>108</v>
      </c>
      <c r="C236" s="1" t="s">
        <v>73</v>
      </c>
      <c r="D236" s="18">
        <f>E233/E2</f>
        <v>1.156824</v>
      </c>
    </row>
    <row r="237" spans="1:6" ht="31.5">
      <c r="A237" s="7" t="s">
        <v>355</v>
      </c>
      <c r="B237" s="1" t="s">
        <v>106</v>
      </c>
      <c r="C237" s="1" t="s">
        <v>67</v>
      </c>
      <c r="D237" s="1" t="s">
        <v>53</v>
      </c>
      <c r="E237" s="2">
        <v>0</v>
      </c>
      <c r="F237" s="15" t="s">
        <v>320</v>
      </c>
    </row>
    <row r="238" spans="1:4" ht="15.75">
      <c r="A238" s="7" t="s">
        <v>356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357</v>
      </c>
      <c r="B239" s="1" t="s">
        <v>64</v>
      </c>
      <c r="C239" s="1" t="s">
        <v>67</v>
      </c>
      <c r="D239" s="1" t="s">
        <v>312</v>
      </c>
    </row>
    <row r="240" spans="1:4" ht="15.75">
      <c r="A240" s="7" t="s">
        <v>358</v>
      </c>
      <c r="B240" s="1" t="s">
        <v>108</v>
      </c>
      <c r="C240" s="1" t="s">
        <v>73</v>
      </c>
      <c r="D240" s="18">
        <f>E237/E2</f>
        <v>0</v>
      </c>
    </row>
    <row r="241" spans="1:4" ht="15.75">
      <c r="A241" s="7"/>
      <c r="B241" s="4" t="s">
        <v>268</v>
      </c>
      <c r="C241" s="1" t="s">
        <v>73</v>
      </c>
      <c r="D241" s="14">
        <f>SUM(D28,D34,D60,D66,D72,D78,D84,D90,D100,D158,D200)</f>
        <v>569334.3402312</v>
      </c>
    </row>
    <row r="242" spans="1:7" ht="15.75">
      <c r="A242" s="25" t="s">
        <v>280</v>
      </c>
      <c r="B242" s="25"/>
      <c r="C242" s="25"/>
      <c r="D242" s="25"/>
      <c r="G242" s="2" t="e">
        <f>F28+F35+F39+F43+F47+F60+F72+F79+#REF!+#REF!+G91+G95+F101+F105+F109+F113+F117+F121+F125+F129+F133+F137+F153+F167+F171+F175+F179+F183+G187+F191+F195+F205+F209+F217+F221+F225+F229+F233+G83</f>
        <v>#REF!</v>
      </c>
    </row>
    <row r="243" spans="1:4" ht="15.75">
      <c r="A243" s="7" t="s">
        <v>281</v>
      </c>
      <c r="B243" s="1" t="s">
        <v>282</v>
      </c>
      <c r="C243" s="1" t="s">
        <v>283</v>
      </c>
      <c r="D243" s="23">
        <v>6</v>
      </c>
    </row>
    <row r="244" spans="1:4" ht="15.75">
      <c r="A244" s="7" t="s">
        <v>284</v>
      </c>
      <c r="B244" s="1" t="s">
        <v>285</v>
      </c>
      <c r="C244" s="1" t="s">
        <v>283</v>
      </c>
      <c r="D244" s="23">
        <v>6</v>
      </c>
    </row>
    <row r="245" spans="1:4" ht="31.5">
      <c r="A245" s="7" t="s">
        <v>286</v>
      </c>
      <c r="B245" s="1" t="s">
        <v>287</v>
      </c>
      <c r="C245" s="1" t="s">
        <v>283</v>
      </c>
      <c r="D245" s="1">
        <v>0</v>
      </c>
    </row>
    <row r="246" spans="1:4" ht="15.75">
      <c r="A246" s="7" t="s">
        <v>288</v>
      </c>
      <c r="B246" s="1" t="s">
        <v>289</v>
      </c>
      <c r="C246" s="1" t="s">
        <v>73</v>
      </c>
      <c r="D246" s="17">
        <f>'[1]2018 Управл'!$AD$29</f>
        <v>0</v>
      </c>
    </row>
    <row r="247" spans="1:4" ht="15.75">
      <c r="A247" s="25" t="s">
        <v>290</v>
      </c>
      <c r="B247" s="25"/>
      <c r="C247" s="25"/>
      <c r="D247" s="25"/>
    </row>
    <row r="248" spans="1:4" ht="15.75">
      <c r="A248" s="7" t="s">
        <v>291</v>
      </c>
      <c r="B248" s="1" t="s">
        <v>72</v>
      </c>
      <c r="C248" s="1" t="s">
        <v>73</v>
      </c>
      <c r="D248" s="1">
        <v>0</v>
      </c>
    </row>
    <row r="249" spans="1:4" ht="31.5">
      <c r="A249" s="7" t="s">
        <v>292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293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294</v>
      </c>
      <c r="B251" s="1" t="s">
        <v>99</v>
      </c>
      <c r="C251" s="1" t="s">
        <v>73</v>
      </c>
      <c r="D251" s="1">
        <v>0</v>
      </c>
    </row>
    <row r="252" spans="1:4" ht="31.5">
      <c r="A252" s="7" t="s">
        <v>295</v>
      </c>
      <c r="B252" s="1" t="s">
        <v>296</v>
      </c>
      <c r="C252" s="1" t="s">
        <v>73</v>
      </c>
      <c r="D252" s="1">
        <v>0</v>
      </c>
    </row>
    <row r="253" spans="1:4" ht="15.75">
      <c r="A253" s="7" t="s">
        <v>297</v>
      </c>
      <c r="B253" s="1" t="s">
        <v>101</v>
      </c>
      <c r="C253" s="1" t="s">
        <v>73</v>
      </c>
      <c r="D253" s="1">
        <v>0</v>
      </c>
    </row>
    <row r="254" spans="1:4" ht="15.75">
      <c r="A254" s="25" t="s">
        <v>298</v>
      </c>
      <c r="B254" s="25"/>
      <c r="C254" s="25"/>
      <c r="D254" s="25"/>
    </row>
    <row r="255" spans="1:4" ht="15.75">
      <c r="A255" s="7" t="s">
        <v>299</v>
      </c>
      <c r="B255" s="1" t="s">
        <v>282</v>
      </c>
      <c r="C255" s="1" t="s">
        <v>283</v>
      </c>
      <c r="D255" s="1">
        <v>0</v>
      </c>
    </row>
    <row r="256" spans="1:4" ht="15.75">
      <c r="A256" s="7" t="s">
        <v>300</v>
      </c>
      <c r="B256" s="1" t="s">
        <v>285</v>
      </c>
      <c r="C256" s="1" t="s">
        <v>283</v>
      </c>
      <c r="D256" s="1">
        <v>0</v>
      </c>
    </row>
    <row r="257" spans="1:4" ht="15.75">
      <c r="A257" s="7" t="s">
        <v>301</v>
      </c>
      <c r="B257" s="1" t="s">
        <v>302</v>
      </c>
      <c r="C257" s="1" t="s">
        <v>283</v>
      </c>
      <c r="D257" s="1">
        <v>0</v>
      </c>
    </row>
    <row r="258" spans="1:4" ht="15.75">
      <c r="A258" s="7" t="s">
        <v>303</v>
      </c>
      <c r="B258" s="1" t="s">
        <v>289</v>
      </c>
      <c r="C258" s="1" t="s">
        <v>73</v>
      </c>
      <c r="D258" s="1">
        <v>0</v>
      </c>
    </row>
    <row r="259" spans="1:4" ht="15.75">
      <c r="A259" s="25" t="s">
        <v>304</v>
      </c>
      <c r="B259" s="25"/>
      <c r="C259" s="25"/>
      <c r="D259" s="25"/>
    </row>
    <row r="260" spans="1:4" ht="15.75">
      <c r="A260" s="7" t="s">
        <v>305</v>
      </c>
      <c r="B260" s="1" t="s">
        <v>306</v>
      </c>
      <c r="C260" s="1" t="s">
        <v>283</v>
      </c>
      <c r="D260" s="1">
        <v>26</v>
      </c>
    </row>
    <row r="261" spans="1:4" ht="15.75">
      <c r="A261" s="7" t="s">
        <v>307</v>
      </c>
      <c r="B261" s="1" t="s">
        <v>308</v>
      </c>
      <c r="C261" s="1" t="s">
        <v>283</v>
      </c>
      <c r="D261" s="1">
        <v>0</v>
      </c>
    </row>
    <row r="262" spans="1:4" ht="31.5">
      <c r="A262" s="7" t="s">
        <v>309</v>
      </c>
      <c r="B262" s="1" t="s">
        <v>310</v>
      </c>
      <c r="C262" s="1" t="s">
        <v>73</v>
      </c>
      <c r="D262" s="8">
        <v>101100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2020-03-25T11:37:52Z</dcterms:modified>
  <cp:category/>
  <cp:version/>
  <cp:contentType/>
  <cp:contentStatus/>
</cp:coreProperties>
</file>