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'по форме'!$A$1:$D$267</definedName>
  </definedNames>
  <calcPr fullCalcOnLoad="1"/>
</workbook>
</file>

<file path=xl/sharedStrings.xml><?xml version="1.0" encoding="utf-8"?>
<sst xmlns="http://schemas.openxmlformats.org/spreadsheetml/2006/main" count="929" uniqueCount="378">
  <si>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</si>
  <si>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</si>
  <si>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</si>
  <si>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</si>
  <si>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</si>
  <si>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</si>
  <si>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</si>
  <si>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</si>
  <si>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</si>
  <si>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</si>
  <si>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</si>
  <si>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</si>
  <si>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</si>
  <si>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</si>
  <si>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</si>
  <si>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</si>
  <si>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</si>
  <si>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</si>
  <si>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</si>
  <si>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</si>
  <si>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</si>
  <si>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</si>
  <si>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</si>
  <si>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</si>
  <si>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</si>
  <si>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</si>
  <si>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</si>
  <si>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</si>
  <si>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</si>
  <si>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</si>
  <si>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</si>
  <si>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</si>
  <si>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</si>
  <si>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</si>
  <si>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</si>
  <si>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</si>
  <si>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</si>
  <si>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</si>
  <si>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</si>
  <si>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</si>
  <si>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</si>
  <si>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</si>
  <si>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</si>
  <si>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</si>
  <si>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</si>
  <si>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</si>
  <si>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</si>
  <si>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</si>
  <si>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</si>
  <si>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</si>
  <si>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</si>
  <si>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</si>
  <si>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</si>
  <si>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</si>
  <si>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</si>
  <si>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</si>
  <si>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</si>
  <si>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</si>
  <si>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</si>
  <si>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</si>
  <si>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</si>
  <si>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</si>
  <si>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</si>
  <si>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</si>
  <si>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</si>
  <si>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</si>
  <si>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</si>
  <si>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</si>
  <si>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</si>
  <si>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</si>
  <si>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</si>
  <si>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</si>
  <si>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</si>
  <si>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</si>
  <si>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</si>
  <si>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</si>
  <si>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</si>
  <si>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</si>
  <si>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</si>
  <si>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</si>
  <si>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</si>
  <si>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</si>
  <si>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</si>
  <si>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</si>
  <si>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</si>
  <si>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</si>
  <si>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</si>
  <si>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</si>
  <si>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</si>
  <si>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</si>
  <si>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</si>
  <si>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</si>
  <si>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</si>
  <si>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</si>
  <si>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</si>
  <si>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</si>
  <si>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</si>
  <si>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</si>
  <si>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</si>
  <si>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</si>
  <si>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</si>
  <si>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</si>
  <si>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</si>
  <si>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</si>
  <si>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</si>
  <si>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</si>
  <si>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</si>
  <si>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</si>
  <si>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</si>
  <si>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</si>
  <si>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</si>
  <si>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</si>
  <si>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</si>
  <si>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</si>
  <si>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</si>
  <si>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</si>
  <si>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</si>
  <si>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</si>
  <si>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</si>
  <si>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</si>
  <si>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</si>
  <si>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</si>
  <si>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</si>
  <si>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</si>
  <si>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</si>
  <si>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</si>
  <si>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</si>
  <si>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</si>
  <si>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</si>
  <si>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</si>
  <si>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</si>
  <si>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</si>
  <si>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</si>
  <si>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</si>
  <si>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</si>
  <si>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</si>
  <si>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</si>
  <si>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</si>
  <si>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</si>
  <si>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</si>
  <si>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</si>
  <si>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</si>
  <si>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</si>
  <si>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</si>
  <si>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</si>
  <si>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</si>
  <si>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</si>
  <si>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</si>
  <si>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</si>
  <si>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</si>
  <si>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</si>
  <si>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</si>
  <si>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</si>
  <si>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</si>
  <si>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</si>
  <si>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</si>
  <si>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</si>
  <si>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</si>
  <si>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</si>
  <si>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</si>
  <si>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</si>
  <si>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</si>
  <si>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</si>
  <si>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</si>
  <si>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</si>
  <si>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</si>
  <si>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</si>
  <si>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</si>
  <si>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</si>
  <si>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</si>
  <si>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</si>
  <si>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</si>
  <si>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</si>
  <si>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</si>
  <si>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</si>
  <si>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</si>
  <si>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</si>
  <si>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</si>
  <si>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</si>
  <si>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</si>
  <si>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</si>
  <si>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</si>
  <si>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</si>
  <si>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</si>
  <si>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</si>
  <si>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</si>
  <si>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</si>
  <si>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</si>
  <si>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</si>
  <si>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</si>
  <si>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</si>
  <si>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</si>
  <si>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</si>
  <si>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</si>
  <si>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</si>
  <si>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</si>
  <si>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</si>
  <si>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</si>
  <si>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</si>
  <si>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</si>
  <si>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</si>
  <si>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</si>
  <si>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</si>
  <si>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</si>
  <si>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</si>
  <si>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</si>
  <si>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</si>
  <si>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</si>
  <si>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</si>
  <si>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</si>
  <si>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</si>
  <si>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</si>
  <si>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</si>
  <si>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</si>
  <si>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</si>
  <si>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</si>
  <si>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</si>
  <si>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</si>
  <si>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</si>
  <si>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</si>
  <si>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</si>
  <si>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</si>
  <si>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</si>
  <si>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</si>
  <si>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</si>
  <si>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</si>
  <si>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</si>
  <si>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</si>
  <si>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</si>
  <si>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</si>
  <si>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</si>
  <si>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</si>
  <si>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</si>
  <si>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</si>
  <si>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</si>
  <si>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</si>
  <si>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</si>
  <si>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</si>
  <si>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</si>
  <si>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</si>
  <si>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</si>
  <si>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</si>
  <si>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</si>
  <si>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</si>
  <si>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</si>
  <si>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</si>
  <si>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</si>
  <si>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</si>
  <si>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</si>
  <si>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</si>
  <si>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</si>
  <si>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</si>
  <si>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</si>
  <si>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</si>
  <si>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</si>
  <si>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</si>
  <si>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</si>
  <si>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</si>
  <si>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</si>
  <si>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</si>
  <si>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</si>
  <si>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</si>
  <si>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</si>
  <si>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</si>
  <si>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</si>
  <si>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</si>
  <si>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</si>
  <si>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</si>
  <si>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</si>
  <si>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</si>
  <si>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</si>
  <si>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</si>
  <si>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</si>
  <si>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</si>
  <si>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</si>
  <si>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</si>
  <si>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</si>
  <si>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</si>
  <si>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</si>
  <si>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</si>
  <si>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</si>
  <si>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</si>
  <si>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</si>
  <si>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</si>
  <si>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</si>
  <si>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</si>
  <si>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</si>
  <si>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</si>
  <si>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</si>
  <si>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</si>
  <si>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</si>
  <si>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</si>
  <si>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</si>
  <si>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</si>
  <si>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</si>
  <si>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</si>
  <si>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</si>
  <si>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</si>
  <si>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</si>
  <si>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</si>
  <si>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</si>
  <si>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</si>
  <si>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</si>
  <si>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</si>
  <si>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</si>
  <si>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</si>
  <si>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</si>
  <si>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</si>
  <si>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</si>
  <si>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</si>
  <si>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</si>
  <si>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</si>
  <si>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</si>
  <si>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</si>
  <si>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</si>
  <si>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</si>
  <si>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</si>
  <si>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</si>
  <si>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</si>
  <si>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</si>
  <si>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</si>
  <si>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</si>
  <si>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</si>
  <si>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</si>
  <si>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</si>
  <si>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</si>
  <si>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</si>
  <si>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</si>
  <si>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</si>
  <si>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</si>
  <si>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</si>
  <si>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</si>
  <si>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</si>
  <si>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</si>
  <si>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</si>
  <si>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</si>
  <si>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</si>
  <si>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</si>
  <si>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</si>
  <si>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</si>
  <si>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</si>
  <si>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</si>
  <si>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</si>
  <si>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</si>
  <si>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</si>
  <si>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</si>
  <si>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</si>
  <si>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</si>
  <si>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</si>
  <si>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</si>
  <si>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</si>
  <si>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</si>
  <si>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</si>
  <si>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</si>
  <si>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</si>
  <si>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</si>
  <si>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</si>
  <si>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</si>
  <si>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</si>
  <si>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</si>
  <si>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</si>
  <si>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</si>
  <si>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</si>
  <si>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</si>
  <si>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</si>
  <si>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по прошлому году оставляем</t>
  </si>
  <si>
    <t>Очистка кровли от мусора и сосулек (очистка водоприемных воронок от наледи и снега, прочистка системы водоотвода)</t>
  </si>
  <si>
    <t>Демидова</t>
  </si>
  <si>
    <t>Демидова+ремонт</t>
  </si>
  <si>
    <t>ЯРЛЫКОВА</t>
  </si>
  <si>
    <t>Мехуборка (асфальт) в зимний период</t>
  </si>
  <si>
    <t>кол-во кв</t>
  </si>
  <si>
    <t>тариф</t>
  </si>
  <si>
    <t>31.03.2020 г.</t>
  </si>
  <si>
    <t>01.01.2019 г.</t>
  </si>
  <si>
    <t>31.12.2019 г.</t>
  </si>
  <si>
    <t>по тарифу</t>
  </si>
  <si>
    <t>Отчет об исполнении управляющей организацией ООО "ГУК "Привокзальная" договора управления за 2019 год по дому №14  пер. Вилкова А                                                              в г. Липецке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</si>
</sst>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87;&#1077;&#1088;.%20&#1042;&#1080;&#1083;&#1082;&#1086;&#1074;&#1072;%20&#1040;,%20&#1076;.%2014%20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AY4">
            <v>2673.42</v>
          </cell>
        </row>
        <row r="38">
          <cell r="AY38">
            <v>0.123257</v>
          </cell>
        </row>
        <row r="39">
          <cell r="AY39">
            <v>0.087745</v>
          </cell>
        </row>
        <row r="102">
          <cell r="AY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">
          <cell r="P7">
            <v>25014.600000000002</v>
          </cell>
          <cell r="U7">
            <v>28381.949999999997</v>
          </cell>
          <cell r="AD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2">
        <row r="15">
          <cell r="BB15">
            <v>1860.2913600000004</v>
          </cell>
        </row>
      </sheetData>
      <sheetData sheetId="3">
        <row r="15">
          <cell r="R15">
            <v>888.805872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22">
          <cell r="GW22">
            <v>195.32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B4">
            <v>2870.82</v>
          </cell>
        </row>
        <row r="38">
          <cell r="AY38">
            <v>0.123257</v>
          </cell>
        </row>
        <row r="42">
          <cell r="AY42">
            <v>0.115113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1037.74</v>
          </cell>
        </row>
        <row r="24">
          <cell r="D24">
            <v>-71539.20227271988</v>
          </cell>
        </row>
        <row r="25">
          <cell r="D25">
            <v>76123.74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BB123">
            <v>162828.16780536002</v>
          </cell>
        </row>
        <row r="124">
          <cell r="BB124">
            <v>177900.39234792007</v>
          </cell>
        </row>
        <row r="125">
          <cell r="BB125">
            <v>42214.833936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5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7" width="19.8515625" style="22" hidden="1" customWidth="1"/>
    <col min="8" max="11" width="9.140625" style="22" hidden="1" customWidth="1"/>
    <col min="12" max="22" width="0" style="22" hidden="1" customWidth="1"/>
    <col min="23" max="26" width="0" style="2" hidden="1" customWidth="1"/>
    <col min="27" max="16384" width="9.140625" style="2" customWidth="1"/>
  </cols>
  <sheetData>
    <row r="1" ht="15.75">
      <c r="E1" s="22" t="s">
        <v>313</v>
      </c>
    </row>
    <row r="2" spans="1:22" s="5" customFormat="1" ht="33.75" customHeight="1">
      <c r="A2" s="27" t="s">
        <v>377</v>
      </c>
      <c r="B2" s="27"/>
      <c r="C2" s="27"/>
      <c r="D2" s="27"/>
      <c r="E2" s="22">
        <v>2870.82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1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16" t="s">
        <v>68</v>
      </c>
      <c r="B5" s="1" t="s">
        <v>66</v>
      </c>
      <c r="C5" s="1" t="s">
        <v>67</v>
      </c>
      <c r="D5" s="1" t="s">
        <v>373</v>
      </c>
    </row>
    <row r="6" spans="1:4" ht="15.75">
      <c r="A6" s="16" t="s">
        <v>69</v>
      </c>
      <c r="B6" s="1" t="s">
        <v>70</v>
      </c>
      <c r="C6" s="1" t="s">
        <v>67</v>
      </c>
      <c r="D6" s="1" t="s">
        <v>374</v>
      </c>
    </row>
    <row r="7" spans="1:4" ht="15.75">
      <c r="A7" s="16" t="s">
        <v>56</v>
      </c>
      <c r="B7" s="1" t="s">
        <v>71</v>
      </c>
      <c r="C7" s="1" t="s">
        <v>67</v>
      </c>
      <c r="D7" s="1" t="s">
        <v>375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16" t="s">
        <v>57</v>
      </c>
      <c r="B9" s="1" t="s">
        <v>72</v>
      </c>
      <c r="C9" s="1" t="s">
        <v>73</v>
      </c>
      <c r="D9" s="18">
        <f>'[6]по форме'!$D$23</f>
        <v>1037.74</v>
      </c>
    </row>
    <row r="10" spans="1:4" ht="31.5">
      <c r="A10" s="16" t="s">
        <v>58</v>
      </c>
      <c r="B10" s="1" t="s">
        <v>74</v>
      </c>
      <c r="C10" s="1" t="s">
        <v>73</v>
      </c>
      <c r="D10" s="18">
        <f>'[6]по форме'!$D$24</f>
        <v>-71539.20227271988</v>
      </c>
    </row>
    <row r="11" spans="1:4" ht="15.75">
      <c r="A11" s="16" t="s">
        <v>75</v>
      </c>
      <c r="B11" s="1" t="s">
        <v>76</v>
      </c>
      <c r="C11" s="1" t="s">
        <v>73</v>
      </c>
      <c r="D11" s="18">
        <f>'[6]по форме'!$D$25</f>
        <v>76123.74</v>
      </c>
    </row>
    <row r="12" spans="1:4" ht="31.5">
      <c r="A12" s="16" t="s">
        <v>77</v>
      </c>
      <c r="B12" s="1" t="s">
        <v>78</v>
      </c>
      <c r="C12" s="1" t="s">
        <v>73</v>
      </c>
      <c r="D12" s="18">
        <f>D13+D14+D15</f>
        <v>382943.3940892801</v>
      </c>
    </row>
    <row r="13" spans="1:4" ht="15.75">
      <c r="A13" s="16" t="s">
        <v>94</v>
      </c>
      <c r="B13" s="17" t="s">
        <v>79</v>
      </c>
      <c r="C13" s="1" t="s">
        <v>73</v>
      </c>
      <c r="D13" s="18">
        <f>'[7]ГУК 2019'!$BB$124</f>
        <v>177900.39234792007</v>
      </c>
    </row>
    <row r="14" spans="1:4" ht="15.75">
      <c r="A14" s="16" t="s">
        <v>95</v>
      </c>
      <c r="B14" s="17" t="s">
        <v>80</v>
      </c>
      <c r="C14" s="1" t="s">
        <v>73</v>
      </c>
      <c r="D14" s="18">
        <f>'[7]ГУК 2019'!$BB$123</f>
        <v>162828.16780536002</v>
      </c>
    </row>
    <row r="15" spans="1:4" ht="15.75">
      <c r="A15" s="16" t="s">
        <v>96</v>
      </c>
      <c r="B15" s="17" t="s">
        <v>81</v>
      </c>
      <c r="C15" s="1" t="s">
        <v>73</v>
      </c>
      <c r="D15" s="18">
        <f>'[7]ГУК 2019'!$BB$125</f>
        <v>42214.833936</v>
      </c>
    </row>
    <row r="16" spans="1:5" ht="15.75">
      <c r="A16" s="17" t="s">
        <v>82</v>
      </c>
      <c r="B16" s="17" t="s">
        <v>83</v>
      </c>
      <c r="C16" s="17" t="s">
        <v>73</v>
      </c>
      <c r="D16" s="19">
        <f>D17</f>
        <v>367557.6440892801</v>
      </c>
      <c r="E16" s="22">
        <v>344697.39</v>
      </c>
    </row>
    <row r="17" spans="1:4" ht="31.5">
      <c r="A17" s="17" t="s">
        <v>59</v>
      </c>
      <c r="B17" s="17" t="s">
        <v>97</v>
      </c>
      <c r="C17" s="17" t="s">
        <v>73</v>
      </c>
      <c r="D17" s="19">
        <f>D12-D25+D246+D262</f>
        <v>367557.6440892801</v>
      </c>
    </row>
    <row r="18" spans="1:4" ht="31.5">
      <c r="A18" s="17" t="s">
        <v>84</v>
      </c>
      <c r="B18" s="17" t="s">
        <v>98</v>
      </c>
      <c r="C18" s="17" t="s">
        <v>73</v>
      </c>
      <c r="D18" s="19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9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9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9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9">
        <f>D16+D10+D9</f>
        <v>297056.1818165602</v>
      </c>
    </row>
    <row r="23" spans="1:7" ht="15.75">
      <c r="A23" s="17" t="s">
        <v>91</v>
      </c>
      <c r="B23" s="17" t="s">
        <v>99</v>
      </c>
      <c r="C23" s="17" t="s">
        <v>73</v>
      </c>
      <c r="D23" s="19">
        <v>500.63</v>
      </c>
      <c r="G23" s="22" t="s">
        <v>367</v>
      </c>
    </row>
    <row r="24" spans="1:4" ht="15.75">
      <c r="A24" s="17" t="s">
        <v>92</v>
      </c>
      <c r="B24" s="17" t="s">
        <v>100</v>
      </c>
      <c r="C24" s="17" t="s">
        <v>73</v>
      </c>
      <c r="D24" s="19">
        <f>D22-D241</f>
        <v>-19109.31377623987</v>
      </c>
    </row>
    <row r="25" spans="1:7" ht="15.75">
      <c r="A25" s="17" t="s">
        <v>93</v>
      </c>
      <c r="B25" s="17" t="s">
        <v>101</v>
      </c>
      <c r="C25" s="17" t="s">
        <v>73</v>
      </c>
      <c r="D25" s="19">
        <v>83785.75</v>
      </c>
      <c r="E25" s="13"/>
      <c r="G25" s="22" t="s">
        <v>367</v>
      </c>
    </row>
    <row r="26" spans="1:4" ht="35.25" customHeight="1">
      <c r="A26" s="26" t="s">
        <v>102</v>
      </c>
      <c r="B26" s="26"/>
      <c r="C26" s="26"/>
      <c r="D26" s="26"/>
    </row>
    <row r="27" spans="1:22" s="5" customFormat="1" ht="31.5">
      <c r="A27" s="23" t="s">
        <v>113</v>
      </c>
      <c r="B27" s="3" t="s">
        <v>104</v>
      </c>
      <c r="C27" s="3" t="s">
        <v>67</v>
      </c>
      <c r="D27" s="3" t="s">
        <v>8</v>
      </c>
      <c r="E27" s="2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16" t="s">
        <v>109</v>
      </c>
      <c r="B28" s="1" t="s">
        <v>105</v>
      </c>
      <c r="C28" s="1" t="s">
        <v>73</v>
      </c>
      <c r="D28" s="1">
        <f>E28</f>
        <v>28381.949999999997</v>
      </c>
      <c r="E28" s="11">
        <f>'[2]2018 Управл'!$U$7</f>
        <v>28381.949999999997</v>
      </c>
      <c r="G28" s="22" t="s">
        <v>368</v>
      </c>
    </row>
    <row r="29" spans="1:4" ht="31.5">
      <c r="A29" s="16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16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16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16" t="s">
        <v>114</v>
      </c>
      <c r="B32" s="1" t="s">
        <v>108</v>
      </c>
      <c r="C32" s="1" t="s">
        <v>73</v>
      </c>
      <c r="D32" s="20">
        <f>E28/E2</f>
        <v>9.886356511380022</v>
      </c>
    </row>
    <row r="33" spans="1:22" s="5" customFormat="1" ht="31.5">
      <c r="A33" s="23" t="s">
        <v>115</v>
      </c>
      <c r="B33" s="3" t="s">
        <v>104</v>
      </c>
      <c r="C33" s="3" t="s">
        <v>67</v>
      </c>
      <c r="D33" s="3" t="s">
        <v>11</v>
      </c>
      <c r="E33" s="22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16" t="s">
        <v>116</v>
      </c>
      <c r="B34" s="1" t="s">
        <v>105</v>
      </c>
      <c r="C34" s="1" t="s">
        <v>73</v>
      </c>
      <c r="D34" s="18">
        <f>E35+E39+E43+E47+E51+E55</f>
        <v>37502.467232</v>
      </c>
    </row>
    <row r="35" spans="1:5" ht="31.5">
      <c r="A35" s="16" t="s">
        <v>117</v>
      </c>
      <c r="B35" s="1" t="s">
        <v>106</v>
      </c>
      <c r="C35" s="1" t="s">
        <v>67</v>
      </c>
      <c r="D35" s="1" t="s">
        <v>12</v>
      </c>
      <c r="E35" s="11">
        <f>'[3]Мытьё л.пл.и марш. 1 этаж'!$BB$15</f>
        <v>1860.2913600000004</v>
      </c>
    </row>
    <row r="36" spans="1:4" ht="15.75">
      <c r="A36" s="1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1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16" t="s">
        <v>120</v>
      </c>
      <c r="B38" s="1" t="s">
        <v>108</v>
      </c>
      <c r="C38" s="1" t="s">
        <v>73</v>
      </c>
      <c r="D38" s="14">
        <f>E35/E2</f>
        <v>0.6480000000000001</v>
      </c>
    </row>
    <row r="39" spans="1:5" ht="31.5">
      <c r="A39" s="16" t="s">
        <v>121</v>
      </c>
      <c r="B39" s="1" t="s">
        <v>106</v>
      </c>
      <c r="C39" s="1" t="s">
        <v>67</v>
      </c>
      <c r="D39" s="1" t="s">
        <v>314</v>
      </c>
      <c r="E39" s="11">
        <f>'[3]Мытьё л.пл. и марш. 2 этаж'!$R$15</f>
        <v>888.805872</v>
      </c>
    </row>
    <row r="40" spans="1:4" ht="15.75">
      <c r="A40" s="1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1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16" t="s">
        <v>124</v>
      </c>
      <c r="B42" s="1" t="s">
        <v>108</v>
      </c>
      <c r="C42" s="1" t="s">
        <v>73</v>
      </c>
      <c r="D42" s="14">
        <f>E39/E2</f>
        <v>0.3096</v>
      </c>
    </row>
    <row r="43" spans="1:5" ht="31.5">
      <c r="A43" s="16" t="s">
        <v>125</v>
      </c>
      <c r="B43" s="1" t="s">
        <v>106</v>
      </c>
      <c r="C43" s="1" t="s">
        <v>67</v>
      </c>
      <c r="D43" s="1" t="s">
        <v>13</v>
      </c>
      <c r="E43" s="11">
        <v>9780.31</v>
      </c>
    </row>
    <row r="44" spans="1:4" ht="15.75">
      <c r="A44" s="1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1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16" t="s">
        <v>128</v>
      </c>
      <c r="B46" s="1" t="s">
        <v>108</v>
      </c>
      <c r="C46" s="1" t="s">
        <v>73</v>
      </c>
      <c r="D46" s="18">
        <f>E43/E2</f>
        <v>3.4068001476929934</v>
      </c>
    </row>
    <row r="47" spans="1:5" ht="31.5">
      <c r="A47" s="16" t="s">
        <v>325</v>
      </c>
      <c r="B47" s="1" t="s">
        <v>106</v>
      </c>
      <c r="C47" s="1" t="s">
        <v>67</v>
      </c>
      <c r="D47" s="1" t="s">
        <v>14</v>
      </c>
      <c r="E47" s="22">
        <v>24336.31</v>
      </c>
    </row>
    <row r="48" spans="1:4" ht="15.75">
      <c r="A48" s="16" t="s">
        <v>326</v>
      </c>
      <c r="B48" s="1" t="s">
        <v>107</v>
      </c>
      <c r="C48" s="1" t="s">
        <v>67</v>
      </c>
      <c r="D48" s="1" t="s">
        <v>15</v>
      </c>
    </row>
    <row r="49" spans="1:4" ht="15.75">
      <c r="A49" s="16" t="s">
        <v>327</v>
      </c>
      <c r="B49" s="1" t="s">
        <v>64</v>
      </c>
      <c r="C49" s="1" t="s">
        <v>67</v>
      </c>
      <c r="D49" s="1" t="s">
        <v>10</v>
      </c>
    </row>
    <row r="50" spans="1:4" ht="15.75">
      <c r="A50" s="16" t="s">
        <v>328</v>
      </c>
      <c r="B50" s="1" t="s">
        <v>108</v>
      </c>
      <c r="C50" s="1" t="s">
        <v>73</v>
      </c>
      <c r="D50" s="14">
        <f>E47/E2</f>
        <v>8.477128485937815</v>
      </c>
    </row>
    <row r="51" spans="1:5" ht="47.25">
      <c r="A51" s="16" t="s">
        <v>329</v>
      </c>
      <c r="B51" s="1" t="s">
        <v>106</v>
      </c>
      <c r="C51" s="1" t="s">
        <v>67</v>
      </c>
      <c r="D51" s="14" t="s">
        <v>317</v>
      </c>
      <c r="E51" s="22">
        <v>264.69</v>
      </c>
    </row>
    <row r="52" spans="1:4" ht="15.75">
      <c r="A52" s="16" t="s">
        <v>330</v>
      </c>
      <c r="B52" s="1" t="s">
        <v>107</v>
      </c>
      <c r="C52" s="1" t="s">
        <v>67</v>
      </c>
      <c r="D52" s="14" t="s">
        <v>147</v>
      </c>
    </row>
    <row r="53" spans="1:4" ht="15.75">
      <c r="A53" s="16" t="s">
        <v>331</v>
      </c>
      <c r="B53" s="1" t="s">
        <v>64</v>
      </c>
      <c r="C53" s="1" t="s">
        <v>67</v>
      </c>
      <c r="D53" s="14" t="s">
        <v>10</v>
      </c>
    </row>
    <row r="54" spans="1:4" ht="15.75">
      <c r="A54" s="16" t="s">
        <v>332</v>
      </c>
      <c r="B54" s="1" t="s">
        <v>108</v>
      </c>
      <c r="C54" s="1" t="s">
        <v>73</v>
      </c>
      <c r="D54" s="14">
        <f>E51/E2</f>
        <v>0.09220013793968274</v>
      </c>
    </row>
    <row r="55" spans="1:5" ht="31.5">
      <c r="A55" s="16" t="s">
        <v>333</v>
      </c>
      <c r="B55" s="1" t="s">
        <v>106</v>
      </c>
      <c r="C55" s="1" t="s">
        <v>67</v>
      </c>
      <c r="D55" s="14" t="s">
        <v>316</v>
      </c>
      <c r="E55" s="22">
        <v>372.06</v>
      </c>
    </row>
    <row r="56" spans="1:4" ht="15.75">
      <c r="A56" s="16" t="s">
        <v>334</v>
      </c>
      <c r="B56" s="1" t="s">
        <v>107</v>
      </c>
      <c r="C56" s="1" t="s">
        <v>67</v>
      </c>
      <c r="D56" s="14" t="s">
        <v>147</v>
      </c>
    </row>
    <row r="57" spans="1:4" ht="15.75">
      <c r="A57" s="16" t="s">
        <v>335</v>
      </c>
      <c r="B57" s="1" t="s">
        <v>64</v>
      </c>
      <c r="C57" s="1" t="s">
        <v>67</v>
      </c>
      <c r="D57" s="14" t="s">
        <v>10</v>
      </c>
    </row>
    <row r="58" spans="1:4" ht="15.75">
      <c r="A58" s="16" t="s">
        <v>336</v>
      </c>
      <c r="B58" s="1" t="s">
        <v>108</v>
      </c>
      <c r="C58" s="1" t="s">
        <v>73</v>
      </c>
      <c r="D58" s="14">
        <f>E55/E2</f>
        <v>0.12960060191861558</v>
      </c>
    </row>
    <row r="59" spans="1:22" s="5" customFormat="1" ht="24.75" customHeight="1">
      <c r="A59" s="23" t="s">
        <v>129</v>
      </c>
      <c r="B59" s="3" t="s">
        <v>104</v>
      </c>
      <c r="C59" s="3" t="s">
        <v>67</v>
      </c>
      <c r="D59" s="3" t="s">
        <v>16</v>
      </c>
      <c r="E59" s="22"/>
      <c r="F59" s="4" t="s">
        <v>372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6" t="s">
        <v>130</v>
      </c>
      <c r="B60" s="1" t="s">
        <v>105</v>
      </c>
      <c r="C60" s="1" t="s">
        <v>73</v>
      </c>
      <c r="D60" s="1">
        <f>E60</f>
        <v>25014.600000000002</v>
      </c>
      <c r="E60" s="11">
        <f>'[2]2018 Управл'!$P$7</f>
        <v>25014.600000000002</v>
      </c>
      <c r="F60" s="22">
        <f>'[1]гук(2016)'!$AY$102*12*'[1]гук(2016)'!$AY$4</f>
        <v>25130.682684</v>
      </c>
    </row>
    <row r="61" spans="1:4" ht="31.5">
      <c r="A61" s="16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16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16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16" t="s">
        <v>134</v>
      </c>
      <c r="B64" s="1" t="s">
        <v>108</v>
      </c>
      <c r="C64" s="1" t="s">
        <v>73</v>
      </c>
      <c r="D64" s="20">
        <f>E60/E2</f>
        <v>8.713398959182394</v>
      </c>
    </row>
    <row r="65" spans="1:22" s="5" customFormat="1" ht="15.75">
      <c r="A65" s="23" t="s">
        <v>135</v>
      </c>
      <c r="B65" s="3" t="s">
        <v>104</v>
      </c>
      <c r="C65" s="3" t="s">
        <v>67</v>
      </c>
      <c r="D65" s="3" t="s">
        <v>363</v>
      </c>
      <c r="E65" s="22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16" t="s">
        <v>136</v>
      </c>
      <c r="B66" s="1" t="s">
        <v>105</v>
      </c>
      <c r="C66" s="1" t="s">
        <v>73</v>
      </c>
      <c r="D66" s="18">
        <f>E65</f>
        <v>0</v>
      </c>
    </row>
    <row r="67" spans="1:4" ht="31.5">
      <c r="A67" s="16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16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16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16" t="s">
        <v>140</v>
      </c>
      <c r="B70" s="1" t="s">
        <v>108</v>
      </c>
      <c r="C70" s="1" t="s">
        <v>73</v>
      </c>
      <c r="D70" s="18">
        <v>0</v>
      </c>
    </row>
    <row r="71" spans="1:22" s="5" customFormat="1" ht="31.5">
      <c r="A71" s="23" t="s">
        <v>141</v>
      </c>
      <c r="B71" s="3" t="s">
        <v>104</v>
      </c>
      <c r="C71" s="3" t="s">
        <v>67</v>
      </c>
      <c r="D71" s="3" t="s">
        <v>21</v>
      </c>
      <c r="E71" s="2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16" t="s">
        <v>142</v>
      </c>
      <c r="B72" s="1" t="s">
        <v>105</v>
      </c>
      <c r="C72" s="1" t="s">
        <v>73</v>
      </c>
      <c r="D72" s="1">
        <f>E72</f>
        <v>42214.83</v>
      </c>
      <c r="E72" s="22">
        <v>42214.83</v>
      </c>
    </row>
    <row r="73" spans="1:5" ht="31.5">
      <c r="A73" s="16" t="s">
        <v>143</v>
      </c>
      <c r="B73" s="1" t="s">
        <v>106</v>
      </c>
      <c r="C73" s="1" t="s">
        <v>67</v>
      </c>
      <c r="D73" s="1" t="s">
        <v>5</v>
      </c>
      <c r="E73" s="22" t="s">
        <v>365</v>
      </c>
    </row>
    <row r="74" spans="1:4" ht="15.75">
      <c r="A74" s="16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16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16" t="s">
        <v>146</v>
      </c>
      <c r="B76" s="1" t="s">
        <v>108</v>
      </c>
      <c r="C76" s="1" t="s">
        <v>73</v>
      </c>
      <c r="D76" s="20">
        <f>E72/E2</f>
        <v>14.704798628963154</v>
      </c>
    </row>
    <row r="77" spans="1:22" s="5" customFormat="1" ht="31.5">
      <c r="A77" s="23" t="s">
        <v>148</v>
      </c>
      <c r="B77" s="3" t="s">
        <v>104</v>
      </c>
      <c r="C77" s="3" t="s">
        <v>67</v>
      </c>
      <c r="D77" s="3" t="s">
        <v>54</v>
      </c>
      <c r="E77" s="22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16" t="s">
        <v>149</v>
      </c>
      <c r="B78" s="1" t="s">
        <v>105</v>
      </c>
      <c r="C78" s="1" t="s">
        <v>73</v>
      </c>
      <c r="D78" s="18">
        <f>E79</f>
        <v>15308.88</v>
      </c>
    </row>
    <row r="79" spans="1:6" ht="31.5">
      <c r="A79" s="16" t="s">
        <v>150</v>
      </c>
      <c r="B79" s="1" t="s">
        <v>106</v>
      </c>
      <c r="C79" s="1" t="s">
        <v>67</v>
      </c>
      <c r="D79" s="1" t="s">
        <v>54</v>
      </c>
      <c r="E79" s="13">
        <v>15308.88</v>
      </c>
      <c r="F79" s="13"/>
    </row>
    <row r="80" spans="1:4" ht="15.75">
      <c r="A80" s="1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1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16" t="s">
        <v>153</v>
      </c>
      <c r="B82" s="1" t="s">
        <v>108</v>
      </c>
      <c r="C82" s="1" t="s">
        <v>73</v>
      </c>
      <c r="D82" s="20">
        <f>E79/E2</f>
        <v>5.332580935063849</v>
      </c>
    </row>
    <row r="83" spans="1:22" s="5" customFormat="1" ht="31.5">
      <c r="A83" s="23" t="s">
        <v>155</v>
      </c>
      <c r="B83" s="3" t="s">
        <v>104</v>
      </c>
      <c r="C83" s="3" t="s">
        <v>67</v>
      </c>
      <c r="D83" s="3" t="s">
        <v>55</v>
      </c>
      <c r="E83" s="13">
        <f>2586.24+969.84+10428.56</f>
        <v>13984.64</v>
      </c>
      <c r="F83" s="4" t="s">
        <v>371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6" t="s">
        <v>156</v>
      </c>
      <c r="B84" s="1" t="s">
        <v>105</v>
      </c>
      <c r="C84" s="1" t="s">
        <v>73</v>
      </c>
      <c r="D84" s="1">
        <f>E83</f>
        <v>13984.64</v>
      </c>
      <c r="F84" s="22">
        <v>60</v>
      </c>
    </row>
    <row r="85" spans="1:4" ht="31.5">
      <c r="A85" s="1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1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16" t="s">
        <v>159</v>
      </c>
      <c r="B87" s="1" t="s">
        <v>64</v>
      </c>
      <c r="C87" s="1" t="s">
        <v>67</v>
      </c>
      <c r="D87" s="1" t="s">
        <v>10</v>
      </c>
    </row>
    <row r="88" spans="1:4" ht="15.75">
      <c r="A88" s="16" t="s">
        <v>160</v>
      </c>
      <c r="B88" s="1" t="s">
        <v>108</v>
      </c>
      <c r="C88" s="1" t="s">
        <v>73</v>
      </c>
      <c r="D88" s="20">
        <f>E83/F84</f>
        <v>233.0773333333333</v>
      </c>
    </row>
    <row r="89" spans="1:22" s="5" customFormat="1" ht="47.25">
      <c r="A89" s="23" t="s">
        <v>162</v>
      </c>
      <c r="B89" s="3" t="s">
        <v>104</v>
      </c>
      <c r="C89" s="3" t="s">
        <v>67</v>
      </c>
      <c r="D89" s="3" t="s">
        <v>23</v>
      </c>
      <c r="E89" s="22"/>
      <c r="F89" s="1" t="s">
        <v>324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16" t="s">
        <v>163</v>
      </c>
      <c r="B90" s="1" t="s">
        <v>105</v>
      </c>
      <c r="C90" s="1" t="s">
        <v>73</v>
      </c>
      <c r="D90" s="14">
        <f>E91+E95</f>
        <v>195.32</v>
      </c>
      <c r="F90" s="1">
        <v>361.7</v>
      </c>
    </row>
    <row r="91" spans="1:6" ht="31.5">
      <c r="A91" s="16" t="s">
        <v>164</v>
      </c>
      <c r="B91" s="1" t="s">
        <v>106</v>
      </c>
      <c r="C91" s="1" t="s">
        <v>67</v>
      </c>
      <c r="D91" s="1" t="s">
        <v>7</v>
      </c>
      <c r="E91" s="22">
        <v>0</v>
      </c>
      <c r="F91" s="25" t="s">
        <v>361</v>
      </c>
    </row>
    <row r="92" spans="1:6" ht="15.75">
      <c r="A92" s="16" t="s">
        <v>165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1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16" t="s">
        <v>167</v>
      </c>
      <c r="B94" s="1" t="s">
        <v>108</v>
      </c>
      <c r="C94" s="1" t="s">
        <v>73</v>
      </c>
      <c r="D94" s="20">
        <v>0</v>
      </c>
      <c r="F94" s="1" t="s">
        <v>324</v>
      </c>
    </row>
    <row r="95" spans="1:6" ht="31.5">
      <c r="A95" s="16" t="s">
        <v>168</v>
      </c>
      <c r="B95" s="1" t="s">
        <v>106</v>
      </c>
      <c r="C95" s="1" t="s">
        <v>67</v>
      </c>
      <c r="D95" s="1" t="s">
        <v>6</v>
      </c>
      <c r="E95" s="11">
        <f>'[4]Выполненные работы 2018 г.'!$GW$22</f>
        <v>195.32</v>
      </c>
      <c r="F95" s="1">
        <f>F90</f>
        <v>361.7</v>
      </c>
    </row>
    <row r="96" spans="1:4" ht="15.75">
      <c r="A96" s="1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1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16" t="s">
        <v>171</v>
      </c>
      <c r="B98" s="1" t="s">
        <v>108</v>
      </c>
      <c r="C98" s="1" t="s">
        <v>73</v>
      </c>
      <c r="D98" s="20">
        <f>E95/F95</f>
        <v>0.5400055294442908</v>
      </c>
    </row>
    <row r="99" spans="1:22" s="5" customFormat="1" ht="63">
      <c r="A99" s="23" t="s">
        <v>172</v>
      </c>
      <c r="B99" s="3" t="s">
        <v>104</v>
      </c>
      <c r="C99" s="3" t="s">
        <v>67</v>
      </c>
      <c r="D99" s="3" t="s">
        <v>26</v>
      </c>
      <c r="E99" s="22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16" t="s">
        <v>173</v>
      </c>
      <c r="B100" s="1" t="s">
        <v>105</v>
      </c>
      <c r="C100" s="1" t="s">
        <v>73</v>
      </c>
      <c r="D100" s="14">
        <f>E101+E105+E113+E117+E121+E125+E129+E133+E137+E141+E145+E149+E153+E109</f>
        <v>69952.34000000001</v>
      </c>
    </row>
    <row r="101" spans="1:5" ht="31.5">
      <c r="A101" s="16" t="s">
        <v>174</v>
      </c>
      <c r="B101" s="1" t="s">
        <v>106</v>
      </c>
      <c r="C101" s="1" t="s">
        <v>67</v>
      </c>
      <c r="D101" s="1" t="s">
        <v>27</v>
      </c>
      <c r="E101" s="22">
        <v>1225.93</v>
      </c>
    </row>
    <row r="102" spans="1:4" ht="15.75">
      <c r="A102" s="1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1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16" t="s">
        <v>177</v>
      </c>
      <c r="B104" s="1" t="s">
        <v>108</v>
      </c>
      <c r="C104" s="1" t="s">
        <v>73</v>
      </c>
      <c r="D104" s="20">
        <f>E101/E2</f>
        <v>0.42703130116134064</v>
      </c>
    </row>
    <row r="105" spans="1:5" ht="31.5">
      <c r="A105" s="16" t="s">
        <v>178</v>
      </c>
      <c r="B105" s="1" t="s">
        <v>106</v>
      </c>
      <c r="C105" s="1" t="s">
        <v>67</v>
      </c>
      <c r="D105" s="1" t="s">
        <v>28</v>
      </c>
      <c r="E105" s="11">
        <v>4108.14</v>
      </c>
    </row>
    <row r="106" spans="1:4" ht="15.75">
      <c r="A106" s="1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1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16" t="s">
        <v>181</v>
      </c>
      <c r="B108" s="1" t="s">
        <v>108</v>
      </c>
      <c r="C108" s="1" t="s">
        <v>73</v>
      </c>
      <c r="D108" s="20">
        <f>E105/E2</f>
        <v>1.43099880870274</v>
      </c>
    </row>
    <row r="109" spans="1:5" ht="31.5">
      <c r="A109" s="16"/>
      <c r="B109" s="1" t="s">
        <v>106</v>
      </c>
      <c r="C109" s="1" t="s">
        <v>67</v>
      </c>
      <c r="D109" s="20" t="s">
        <v>370</v>
      </c>
      <c r="E109" s="22">
        <v>2767.11</v>
      </c>
    </row>
    <row r="110" spans="1:4" ht="15.75">
      <c r="A110" s="16"/>
      <c r="B110" s="1" t="s">
        <v>107</v>
      </c>
      <c r="C110" s="1" t="s">
        <v>67</v>
      </c>
      <c r="D110" s="20" t="s">
        <v>24</v>
      </c>
    </row>
    <row r="111" spans="1:4" ht="15.75">
      <c r="A111" s="16"/>
      <c r="B111" s="1" t="s">
        <v>64</v>
      </c>
      <c r="C111" s="1" t="s">
        <v>67</v>
      </c>
      <c r="D111" s="20" t="s">
        <v>10</v>
      </c>
    </row>
    <row r="112" spans="1:4" ht="15.75">
      <c r="A112" s="16"/>
      <c r="B112" s="1" t="s">
        <v>108</v>
      </c>
      <c r="C112" s="1" t="s">
        <v>73</v>
      </c>
      <c r="D112" s="20">
        <f>E109/E2</f>
        <v>0.9638744330888039</v>
      </c>
    </row>
    <row r="113" spans="1:5" ht="31.5">
      <c r="A113" s="16" t="s">
        <v>182</v>
      </c>
      <c r="B113" s="1" t="s">
        <v>106</v>
      </c>
      <c r="C113" s="1" t="s">
        <v>67</v>
      </c>
      <c r="D113" s="1" t="s">
        <v>3</v>
      </c>
      <c r="E113" s="22">
        <v>1971.39</v>
      </c>
    </row>
    <row r="114" spans="1:4" ht="15.75">
      <c r="A114" s="1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1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16" t="s">
        <v>185</v>
      </c>
      <c r="B116" s="1" t="s">
        <v>108</v>
      </c>
      <c r="C116" s="1" t="s">
        <v>73</v>
      </c>
      <c r="D116" s="20">
        <f>E113/E2</f>
        <v>0.6866992705916777</v>
      </c>
    </row>
    <row r="117" spans="1:5" ht="31.5">
      <c r="A117" s="16" t="s">
        <v>186</v>
      </c>
      <c r="B117" s="1" t="s">
        <v>106</v>
      </c>
      <c r="C117" s="1" t="s">
        <v>67</v>
      </c>
      <c r="D117" s="1" t="s">
        <v>2</v>
      </c>
      <c r="E117" s="22">
        <v>29784.39</v>
      </c>
    </row>
    <row r="118" spans="1:4" ht="15.75">
      <c r="A118" s="1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1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16" t="s">
        <v>189</v>
      </c>
      <c r="B120" s="1" t="s">
        <v>108</v>
      </c>
      <c r="C120" s="1" t="s">
        <v>73</v>
      </c>
      <c r="D120" s="20">
        <f>E117/E2</f>
        <v>10.374871987794426</v>
      </c>
    </row>
    <row r="121" spans="1:5" ht="47.25">
      <c r="A121" s="16" t="s">
        <v>190</v>
      </c>
      <c r="B121" s="1" t="s">
        <v>106</v>
      </c>
      <c r="C121" s="1" t="s">
        <v>67</v>
      </c>
      <c r="D121" s="1" t="s">
        <v>32</v>
      </c>
      <c r="E121" s="22">
        <f>6221.64+11869.69</f>
        <v>18091.33</v>
      </c>
    </row>
    <row r="122" spans="1:4" ht="15.75">
      <c r="A122" s="1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1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16" t="s">
        <v>193</v>
      </c>
      <c r="B124" s="1" t="s">
        <v>108</v>
      </c>
      <c r="C124" s="1" t="s">
        <v>73</v>
      </c>
      <c r="D124" s="20">
        <f>E121/E2</f>
        <v>6.301798789196118</v>
      </c>
    </row>
    <row r="125" spans="1:5" ht="31.5">
      <c r="A125" s="16" t="s">
        <v>194</v>
      </c>
      <c r="B125" s="1" t="s">
        <v>106</v>
      </c>
      <c r="C125" s="1" t="s">
        <v>67</v>
      </c>
      <c r="D125" s="1" t="s">
        <v>34</v>
      </c>
      <c r="E125" s="22">
        <v>4889.01</v>
      </c>
    </row>
    <row r="126" spans="1:4" ht="15.75">
      <c r="A126" s="1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1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16" t="s">
        <v>197</v>
      </c>
      <c r="B128" s="1" t="s">
        <v>108</v>
      </c>
      <c r="C128" s="1" t="s">
        <v>73</v>
      </c>
      <c r="D128" s="20">
        <f>E125/E2</f>
        <v>1.7030012330971638</v>
      </c>
    </row>
    <row r="129" spans="1:5" ht="31.5">
      <c r="A129" s="16" t="s">
        <v>198</v>
      </c>
      <c r="B129" s="1" t="s">
        <v>106</v>
      </c>
      <c r="C129" s="1" t="s">
        <v>67</v>
      </c>
      <c r="D129" s="1" t="s">
        <v>36</v>
      </c>
      <c r="E129" s="22">
        <v>3545.46</v>
      </c>
    </row>
    <row r="130" spans="1:4" ht="15.75">
      <c r="A130" s="1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1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16" t="s">
        <v>201</v>
      </c>
      <c r="B132" s="1" t="s">
        <v>108</v>
      </c>
      <c r="C132" s="1" t="s">
        <v>73</v>
      </c>
      <c r="D132" s="20">
        <f>E129/E2</f>
        <v>1.2349990595021632</v>
      </c>
    </row>
    <row r="133" spans="1:5" ht="31.5">
      <c r="A133" s="16" t="s">
        <v>202</v>
      </c>
      <c r="B133" s="1" t="s">
        <v>106</v>
      </c>
      <c r="C133" s="1" t="s">
        <v>67</v>
      </c>
      <c r="D133" s="1" t="s">
        <v>37</v>
      </c>
      <c r="E133" s="22">
        <v>2589.48</v>
      </c>
    </row>
    <row r="134" spans="1:4" ht="15.75">
      <c r="A134" s="1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1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16" t="s">
        <v>205</v>
      </c>
      <c r="B136" s="1" t="s">
        <v>108</v>
      </c>
      <c r="C136" s="1" t="s">
        <v>73</v>
      </c>
      <c r="D136" s="20">
        <f>E133/E2</f>
        <v>0.9020001253997115</v>
      </c>
    </row>
    <row r="137" spans="1:5" ht="31.5">
      <c r="A137" s="16" t="s">
        <v>337</v>
      </c>
      <c r="B137" s="1" t="s">
        <v>106</v>
      </c>
      <c r="C137" s="1" t="s">
        <v>67</v>
      </c>
      <c r="D137" s="1" t="s">
        <v>322</v>
      </c>
      <c r="E137" s="22">
        <v>980.1</v>
      </c>
    </row>
    <row r="138" spans="1:4" ht="15.75">
      <c r="A138" s="16" t="s">
        <v>338</v>
      </c>
      <c r="B138" s="1" t="s">
        <v>107</v>
      </c>
      <c r="C138" s="1" t="s">
        <v>67</v>
      </c>
      <c r="D138" s="1" t="s">
        <v>35</v>
      </c>
    </row>
    <row r="139" spans="1:4" ht="15.75">
      <c r="A139" s="16" t="s">
        <v>339</v>
      </c>
      <c r="B139" s="1" t="s">
        <v>64</v>
      </c>
      <c r="C139" s="1" t="s">
        <v>67</v>
      </c>
      <c r="D139" s="1" t="s">
        <v>10</v>
      </c>
    </row>
    <row r="140" spans="1:4" ht="15.75">
      <c r="A140" s="16" t="s">
        <v>340</v>
      </c>
      <c r="B140" s="1" t="s">
        <v>108</v>
      </c>
      <c r="C140" s="1" t="s">
        <v>73</v>
      </c>
      <c r="D140" s="20">
        <f>E137/E2</f>
        <v>0.341400714778356</v>
      </c>
    </row>
    <row r="141" spans="1:5" ht="31.5">
      <c r="A141" s="16" t="s">
        <v>341</v>
      </c>
      <c r="B141" s="1" t="s">
        <v>106</v>
      </c>
      <c r="C141" s="1" t="s">
        <v>67</v>
      </c>
      <c r="D141" s="20" t="s">
        <v>321</v>
      </c>
      <c r="E141" s="22">
        <v>0</v>
      </c>
    </row>
    <row r="142" spans="1:4" ht="15.75">
      <c r="A142" s="16" t="s">
        <v>342</v>
      </c>
      <c r="B142" s="1" t="s">
        <v>107</v>
      </c>
      <c r="C142" s="1" t="s">
        <v>67</v>
      </c>
      <c r="D142" s="20" t="s">
        <v>31</v>
      </c>
    </row>
    <row r="143" spans="1:4" ht="15.75">
      <c r="A143" s="16" t="s">
        <v>343</v>
      </c>
      <c r="B143" s="1" t="s">
        <v>64</v>
      </c>
      <c r="C143" s="1" t="s">
        <v>67</v>
      </c>
      <c r="D143" s="20" t="s">
        <v>10</v>
      </c>
    </row>
    <row r="144" spans="1:4" ht="15.75">
      <c r="A144" s="16" t="s">
        <v>344</v>
      </c>
      <c r="B144" s="1" t="s">
        <v>108</v>
      </c>
      <c r="C144" s="1" t="s">
        <v>73</v>
      </c>
      <c r="D144" s="20">
        <f>E141/E2</f>
        <v>0</v>
      </c>
    </row>
    <row r="145" spans="1:4" ht="31.5">
      <c r="A145" s="16" t="s">
        <v>345</v>
      </c>
      <c r="B145" s="1" t="s">
        <v>106</v>
      </c>
      <c r="C145" s="1" t="s">
        <v>67</v>
      </c>
      <c r="D145" s="20" t="s">
        <v>323</v>
      </c>
    </row>
    <row r="146" spans="1:4" ht="15.75">
      <c r="A146" s="16" t="s">
        <v>346</v>
      </c>
      <c r="B146" s="1" t="s">
        <v>107</v>
      </c>
      <c r="C146" s="1" t="s">
        <v>67</v>
      </c>
      <c r="D146" s="20" t="s">
        <v>24</v>
      </c>
    </row>
    <row r="147" spans="1:4" ht="15.75">
      <c r="A147" s="16" t="s">
        <v>347</v>
      </c>
      <c r="B147" s="1" t="s">
        <v>64</v>
      </c>
      <c r="C147" s="1" t="s">
        <v>67</v>
      </c>
      <c r="D147" s="20" t="s">
        <v>10</v>
      </c>
    </row>
    <row r="148" spans="1:4" ht="15.75">
      <c r="A148" s="16" t="s">
        <v>348</v>
      </c>
      <c r="B148" s="1" t="s">
        <v>108</v>
      </c>
      <c r="C148" s="1" t="s">
        <v>73</v>
      </c>
      <c r="D148" s="20">
        <f>E145/E2</f>
        <v>0</v>
      </c>
    </row>
    <row r="149" spans="1:4" ht="31.5">
      <c r="A149" s="16" t="s">
        <v>349</v>
      </c>
      <c r="B149" s="1" t="s">
        <v>106</v>
      </c>
      <c r="C149" s="1" t="s">
        <v>67</v>
      </c>
      <c r="D149" s="20" t="s">
        <v>320</v>
      </c>
    </row>
    <row r="150" spans="1:4" ht="15.75">
      <c r="A150" s="16" t="s">
        <v>350</v>
      </c>
      <c r="B150" s="1" t="s">
        <v>107</v>
      </c>
      <c r="C150" s="1" t="s">
        <v>67</v>
      </c>
      <c r="D150" s="20" t="s">
        <v>24</v>
      </c>
    </row>
    <row r="151" spans="1:4" ht="15.75">
      <c r="A151" s="16" t="s">
        <v>351</v>
      </c>
      <c r="B151" s="1" t="s">
        <v>64</v>
      </c>
      <c r="C151" s="1" t="s">
        <v>67</v>
      </c>
      <c r="D151" s="20" t="s">
        <v>10</v>
      </c>
    </row>
    <row r="152" spans="1:4" ht="15.75">
      <c r="A152" s="16" t="s">
        <v>352</v>
      </c>
      <c r="B152" s="1" t="s">
        <v>108</v>
      </c>
      <c r="C152" s="1" t="s">
        <v>73</v>
      </c>
      <c r="D152" s="20">
        <f>E149/E2</f>
        <v>0</v>
      </c>
    </row>
    <row r="153" spans="1:7" ht="31.5">
      <c r="A153" s="16" t="s">
        <v>353</v>
      </c>
      <c r="B153" s="1" t="s">
        <v>106</v>
      </c>
      <c r="C153" s="1" t="s">
        <v>67</v>
      </c>
      <c r="D153" s="1" t="s">
        <v>318</v>
      </c>
      <c r="E153" s="22">
        <v>0</v>
      </c>
      <c r="F153" s="9"/>
      <c r="G153" s="10"/>
    </row>
    <row r="154" spans="1:6" ht="15.75">
      <c r="A154" s="16" t="s">
        <v>354</v>
      </c>
      <c r="B154" s="1" t="s">
        <v>107</v>
      </c>
      <c r="C154" s="1" t="s">
        <v>67</v>
      </c>
      <c r="D154" s="1" t="s">
        <v>24</v>
      </c>
      <c r="F154" s="6"/>
    </row>
    <row r="155" spans="1:4" ht="15.75">
      <c r="A155" s="16" t="s">
        <v>355</v>
      </c>
      <c r="B155" s="1" t="s">
        <v>64</v>
      </c>
      <c r="C155" s="1" t="s">
        <v>67</v>
      </c>
      <c r="D155" s="1" t="s">
        <v>10</v>
      </c>
    </row>
    <row r="156" spans="1:4" ht="15.75">
      <c r="A156" s="16" t="s">
        <v>356</v>
      </c>
      <c r="B156" s="1" t="s">
        <v>108</v>
      </c>
      <c r="C156" s="1" t="s">
        <v>73</v>
      </c>
      <c r="D156" s="20">
        <f>E153/E2</f>
        <v>0</v>
      </c>
    </row>
    <row r="157" spans="1:4" ht="47.25">
      <c r="A157" s="23" t="s">
        <v>206</v>
      </c>
      <c r="B157" s="3" t="s">
        <v>104</v>
      </c>
      <c r="C157" s="3" t="s">
        <v>67</v>
      </c>
      <c r="D157" s="3" t="s">
        <v>38</v>
      </c>
    </row>
    <row r="158" spans="1:4" ht="15.75">
      <c r="A158" s="16" t="s">
        <v>207</v>
      </c>
      <c r="B158" s="1" t="s">
        <v>105</v>
      </c>
      <c r="C158" s="1" t="s">
        <v>73</v>
      </c>
      <c r="D158" s="18">
        <f>E159+E163+E167+E171+E175+E179+E183+E187+E191+E195</f>
        <v>56653.278360799995</v>
      </c>
    </row>
    <row r="159" spans="1:7" ht="31.5">
      <c r="A159" s="16" t="s">
        <v>208</v>
      </c>
      <c r="B159" s="1" t="s">
        <v>106</v>
      </c>
      <c r="C159" s="1" t="s">
        <v>67</v>
      </c>
      <c r="D159" s="1" t="s">
        <v>39</v>
      </c>
      <c r="E159" s="22">
        <v>2148</v>
      </c>
      <c r="F159" s="22">
        <v>1</v>
      </c>
      <c r="G159" s="22">
        <f>'[1]гук(2016)'!$AY$39*12*E2</f>
        <v>3022.8012108000003</v>
      </c>
    </row>
    <row r="160" spans="1:4" ht="15.75">
      <c r="A160" s="16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1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16" t="s">
        <v>211</v>
      </c>
      <c r="B162" s="1" t="s">
        <v>108</v>
      </c>
      <c r="C162" s="1" t="s">
        <v>73</v>
      </c>
      <c r="D162" s="20">
        <f>E159/F159</f>
        <v>2148</v>
      </c>
      <c r="E162" s="22" t="s">
        <v>376</v>
      </c>
    </row>
    <row r="163" spans="1:7" ht="31.5">
      <c r="A163" s="16"/>
      <c r="B163" s="1" t="s">
        <v>106</v>
      </c>
      <c r="C163" s="1" t="s">
        <v>67</v>
      </c>
      <c r="D163" s="1" t="s">
        <v>364</v>
      </c>
      <c r="E163" s="11">
        <f>('[5]гук(2016)'!$AY$38+'[5]гук(2016)'!$AY$42)*12*'[5]гук(2016)'!$BB$4</f>
        <v>8211.808360800002</v>
      </c>
      <c r="F163" s="22">
        <v>1</v>
      </c>
      <c r="G163" s="22">
        <f>'[1]гук(2016)'!$AY$38*12*E2</f>
        <v>4246.18392888</v>
      </c>
    </row>
    <row r="164" spans="1:4" ht="15.75">
      <c r="A164" s="16"/>
      <c r="B164" s="1" t="s">
        <v>107</v>
      </c>
      <c r="C164" s="1" t="s">
        <v>67</v>
      </c>
      <c r="D164" s="1" t="s">
        <v>40</v>
      </c>
    </row>
    <row r="165" spans="1:4" ht="15.75">
      <c r="A165" s="16"/>
      <c r="B165" s="1" t="s">
        <v>64</v>
      </c>
      <c r="C165" s="1" t="s">
        <v>67</v>
      </c>
      <c r="D165" s="1" t="s">
        <v>20</v>
      </c>
    </row>
    <row r="166" spans="1:4" ht="15.75">
      <c r="A166" s="16"/>
      <c r="B166" s="1" t="s">
        <v>108</v>
      </c>
      <c r="C166" s="1" t="s">
        <v>73</v>
      </c>
      <c r="D166" s="20">
        <f>E163/F163</f>
        <v>8211.808360800002</v>
      </c>
    </row>
    <row r="167" spans="1:5" ht="31.5">
      <c r="A167" s="16" t="s">
        <v>212</v>
      </c>
      <c r="B167" s="1" t="s">
        <v>106</v>
      </c>
      <c r="C167" s="1" t="s">
        <v>67</v>
      </c>
      <c r="D167" s="1" t="s">
        <v>41</v>
      </c>
      <c r="E167" s="22">
        <v>5857.72</v>
      </c>
    </row>
    <row r="168" spans="1:4" ht="15.75">
      <c r="A168" s="1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1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16" t="s">
        <v>215</v>
      </c>
      <c r="B170" s="1" t="s">
        <v>108</v>
      </c>
      <c r="C170" s="1" t="s">
        <v>73</v>
      </c>
      <c r="D170" s="20">
        <f>E167/E2</f>
        <v>2.0404344403341206</v>
      </c>
    </row>
    <row r="171" spans="1:5" ht="31.5">
      <c r="A171" s="16" t="s">
        <v>216</v>
      </c>
      <c r="B171" s="1" t="s">
        <v>106</v>
      </c>
      <c r="C171" s="1" t="s">
        <v>67</v>
      </c>
      <c r="D171" s="1" t="s">
        <v>42</v>
      </c>
      <c r="E171" s="22">
        <v>0</v>
      </c>
    </row>
    <row r="172" spans="1:4" ht="15.75">
      <c r="A172" s="1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1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16" t="s">
        <v>219</v>
      </c>
      <c r="B174" s="1" t="s">
        <v>108</v>
      </c>
      <c r="C174" s="1" t="s">
        <v>73</v>
      </c>
      <c r="D174" s="20">
        <f>E171/E2</f>
        <v>0</v>
      </c>
    </row>
    <row r="175" spans="1:5" ht="31.5">
      <c r="A175" s="16" t="s">
        <v>220</v>
      </c>
      <c r="B175" s="1" t="s">
        <v>106</v>
      </c>
      <c r="C175" s="1" t="s">
        <v>67</v>
      </c>
      <c r="D175" s="1" t="s">
        <v>43</v>
      </c>
      <c r="E175" s="22">
        <f>7560.03+10766.45</f>
        <v>18326.48</v>
      </c>
    </row>
    <row r="176" spans="1:4" ht="15.75">
      <c r="A176" s="1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1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16" t="s">
        <v>223</v>
      </c>
      <c r="B178" s="1" t="s">
        <v>108</v>
      </c>
      <c r="C178" s="1" t="s">
        <v>73</v>
      </c>
      <c r="D178" s="20">
        <f>E175/E2</f>
        <v>6.383709184135543</v>
      </c>
    </row>
    <row r="179" spans="1:5" ht="31.5">
      <c r="A179" s="16" t="s">
        <v>224</v>
      </c>
      <c r="B179" s="1" t="s">
        <v>106</v>
      </c>
      <c r="C179" s="1" t="s">
        <v>67</v>
      </c>
      <c r="D179" s="1" t="s">
        <v>311</v>
      </c>
      <c r="E179" s="22">
        <v>0</v>
      </c>
    </row>
    <row r="180" spans="1:4" ht="15.75">
      <c r="A180" s="1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1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16" t="s">
        <v>228</v>
      </c>
      <c r="B182" s="1" t="s">
        <v>108</v>
      </c>
      <c r="C182" s="1" t="s">
        <v>73</v>
      </c>
      <c r="D182" s="20">
        <f>E179/E2</f>
        <v>0</v>
      </c>
    </row>
    <row r="183" spans="1:5" ht="31.5">
      <c r="A183" s="16" t="s">
        <v>229</v>
      </c>
      <c r="B183" s="1" t="s">
        <v>106</v>
      </c>
      <c r="C183" s="1" t="s">
        <v>67</v>
      </c>
      <c r="D183" s="1" t="s">
        <v>44</v>
      </c>
      <c r="E183" s="22">
        <v>339.92</v>
      </c>
    </row>
    <row r="184" spans="1:4" ht="15.75">
      <c r="A184" s="16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16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16" t="s">
        <v>231</v>
      </c>
      <c r="B186" s="1" t="s">
        <v>108</v>
      </c>
      <c r="C186" s="1" t="s">
        <v>73</v>
      </c>
      <c r="D186" s="20">
        <f>E183/E2</f>
        <v>0.1184051943347197</v>
      </c>
    </row>
    <row r="187" spans="1:6" ht="31.5">
      <c r="A187" s="16" t="s">
        <v>232</v>
      </c>
      <c r="B187" s="1" t="s">
        <v>106</v>
      </c>
      <c r="C187" s="1" t="s">
        <v>67</v>
      </c>
      <c r="D187" s="1" t="s">
        <v>45</v>
      </c>
      <c r="E187" s="22">
        <v>5611.75</v>
      </c>
      <c r="F187" s="22" t="s">
        <v>319</v>
      </c>
    </row>
    <row r="188" spans="1:6" ht="15.75">
      <c r="A188" s="16" t="s">
        <v>233</v>
      </c>
      <c r="B188" s="1" t="s">
        <v>107</v>
      </c>
      <c r="C188" s="1" t="s">
        <v>67</v>
      </c>
      <c r="D188" s="1" t="s">
        <v>24</v>
      </c>
      <c r="F188" s="22" t="s">
        <v>10</v>
      </c>
    </row>
    <row r="189" spans="1:4" ht="15.75">
      <c r="A189" s="16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16" t="s">
        <v>235</v>
      </c>
      <c r="B190" s="1" t="s">
        <v>108</v>
      </c>
      <c r="C190" s="1" t="s">
        <v>73</v>
      </c>
      <c r="D190" s="20">
        <f>E187/E2</f>
        <v>1.9547550873966322</v>
      </c>
    </row>
    <row r="191" spans="1:5" ht="31.5">
      <c r="A191" s="16" t="s">
        <v>236</v>
      </c>
      <c r="B191" s="1" t="s">
        <v>106</v>
      </c>
      <c r="C191" s="1" t="s">
        <v>67</v>
      </c>
      <c r="D191" s="1" t="s">
        <v>46</v>
      </c>
      <c r="E191" s="22">
        <f>12513.63+3643.97</f>
        <v>16157.599999999999</v>
      </c>
    </row>
    <row r="192" spans="1:4" ht="15.75">
      <c r="A192" s="16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16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16" t="s">
        <v>239</v>
      </c>
      <c r="B194" s="1" t="s">
        <v>108</v>
      </c>
      <c r="C194" s="1" t="s">
        <v>73</v>
      </c>
      <c r="D194" s="20">
        <f>E191/E2</f>
        <v>5.628217721765906</v>
      </c>
    </row>
    <row r="195" spans="1:4" ht="31.5">
      <c r="A195" s="16"/>
      <c r="B195" s="1" t="s">
        <v>106</v>
      </c>
      <c r="C195" s="1" t="s">
        <v>67</v>
      </c>
      <c r="D195" s="20" t="s">
        <v>362</v>
      </c>
    </row>
    <row r="196" spans="1:4" ht="15.75">
      <c r="A196" s="16"/>
      <c r="B196" s="1" t="s">
        <v>107</v>
      </c>
      <c r="C196" s="1" t="s">
        <v>67</v>
      </c>
      <c r="D196" s="20" t="s">
        <v>24</v>
      </c>
    </row>
    <row r="197" spans="1:4" ht="15.75">
      <c r="A197" s="16"/>
      <c r="B197" s="1" t="s">
        <v>64</v>
      </c>
      <c r="C197" s="1" t="s">
        <v>67</v>
      </c>
      <c r="D197" s="20" t="s">
        <v>10</v>
      </c>
    </row>
    <row r="198" spans="1:4" ht="15.75">
      <c r="A198" s="16"/>
      <c r="B198" s="1" t="s">
        <v>108</v>
      </c>
      <c r="C198" s="1" t="s">
        <v>73</v>
      </c>
      <c r="D198" s="20">
        <f>E195/E2</f>
        <v>0</v>
      </c>
    </row>
    <row r="199" spans="1:4" ht="47.25">
      <c r="A199" s="23" t="s">
        <v>274</v>
      </c>
      <c r="B199" s="3" t="s">
        <v>104</v>
      </c>
      <c r="C199" s="3" t="s">
        <v>67</v>
      </c>
      <c r="D199" s="3" t="s">
        <v>47</v>
      </c>
    </row>
    <row r="200" spans="1:6" ht="18.75">
      <c r="A200" s="16" t="s">
        <v>240</v>
      </c>
      <c r="B200" s="1" t="s">
        <v>105</v>
      </c>
      <c r="C200" s="1" t="s">
        <v>73</v>
      </c>
      <c r="D200" s="18">
        <f>E201+E205+E209+E213+E217+E221+E225+E229+E233+E237</f>
        <v>26957.190000000002</v>
      </c>
      <c r="F200" s="7"/>
    </row>
    <row r="201" spans="1:5" ht="31.5">
      <c r="A201" s="16" t="s">
        <v>241</v>
      </c>
      <c r="B201" s="1" t="s">
        <v>106</v>
      </c>
      <c r="C201" s="1" t="s">
        <v>67</v>
      </c>
      <c r="D201" s="1" t="s">
        <v>48</v>
      </c>
      <c r="E201" s="22">
        <v>0</v>
      </c>
    </row>
    <row r="202" spans="1:4" ht="15.75">
      <c r="A202" s="16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16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16" t="s">
        <v>243</v>
      </c>
      <c r="B204" s="1" t="s">
        <v>108</v>
      </c>
      <c r="C204" s="1" t="s">
        <v>73</v>
      </c>
      <c r="D204" s="20">
        <f>E201/E2</f>
        <v>0</v>
      </c>
    </row>
    <row r="205" spans="1:5" ht="31.5">
      <c r="A205" s="16" t="s">
        <v>244</v>
      </c>
      <c r="B205" s="1" t="s">
        <v>106</v>
      </c>
      <c r="C205" s="1" t="s">
        <v>67</v>
      </c>
      <c r="D205" s="1" t="s">
        <v>50</v>
      </c>
      <c r="E205" s="22">
        <v>0</v>
      </c>
    </row>
    <row r="206" spans="1:4" ht="15.75">
      <c r="A206" s="16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16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16" t="s">
        <v>247</v>
      </c>
      <c r="B208" s="1" t="s">
        <v>108</v>
      </c>
      <c r="C208" s="1" t="s">
        <v>73</v>
      </c>
      <c r="D208" s="20">
        <f>E205/E2</f>
        <v>0</v>
      </c>
    </row>
    <row r="209" spans="1:5" ht="31.5">
      <c r="A209" s="16" t="s">
        <v>248</v>
      </c>
      <c r="B209" s="1" t="s">
        <v>106</v>
      </c>
      <c r="C209" s="1" t="s">
        <v>67</v>
      </c>
      <c r="D209" s="1" t="s">
        <v>49</v>
      </c>
      <c r="E209" s="22">
        <v>0</v>
      </c>
    </row>
    <row r="210" spans="1:4" ht="15.75">
      <c r="A210" s="16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16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16" t="s">
        <v>251</v>
      </c>
      <c r="B212" s="1" t="s">
        <v>108</v>
      </c>
      <c r="C212" s="1" t="s">
        <v>73</v>
      </c>
      <c r="D212" s="20">
        <f>E209/E2</f>
        <v>0</v>
      </c>
    </row>
    <row r="213" spans="1:5" ht="31.5">
      <c r="A213" s="16" t="s">
        <v>252</v>
      </c>
      <c r="B213" s="1" t="s">
        <v>106</v>
      </c>
      <c r="C213" s="1" t="s">
        <v>67</v>
      </c>
      <c r="D213" s="1" t="s">
        <v>275</v>
      </c>
      <c r="E213" s="22">
        <v>0</v>
      </c>
    </row>
    <row r="214" spans="1:4" ht="15.75">
      <c r="A214" s="16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16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16" t="s">
        <v>255</v>
      </c>
      <c r="B216" s="1" t="s">
        <v>108</v>
      </c>
      <c r="C216" s="1" t="s">
        <v>73</v>
      </c>
      <c r="D216" s="20">
        <f>E213/E2</f>
        <v>0</v>
      </c>
    </row>
    <row r="217" spans="1:5" ht="47.25">
      <c r="A217" s="16" t="s">
        <v>256</v>
      </c>
      <c r="B217" s="1" t="s">
        <v>106</v>
      </c>
      <c r="C217" s="1" t="s">
        <v>67</v>
      </c>
      <c r="D217" s="1" t="s">
        <v>366</v>
      </c>
      <c r="E217" s="22">
        <v>0</v>
      </c>
    </row>
    <row r="218" spans="1:4" ht="15.75">
      <c r="A218" s="16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16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16" t="s">
        <v>259</v>
      </c>
      <c r="B220" s="1" t="s">
        <v>108</v>
      </c>
      <c r="C220" s="1" t="s">
        <v>73</v>
      </c>
      <c r="D220" s="20">
        <f>E217/E2</f>
        <v>0</v>
      </c>
    </row>
    <row r="221" spans="1:5" ht="31.5">
      <c r="A221" s="16" t="s">
        <v>260</v>
      </c>
      <c r="B221" s="1" t="s">
        <v>106</v>
      </c>
      <c r="C221" s="1" t="s">
        <v>67</v>
      </c>
      <c r="D221" s="1" t="s">
        <v>1</v>
      </c>
      <c r="E221" s="22">
        <v>0</v>
      </c>
    </row>
    <row r="222" spans="1:4" ht="15.75">
      <c r="A222" s="16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16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16" t="s">
        <v>263</v>
      </c>
      <c r="B224" s="1" t="s">
        <v>108</v>
      </c>
      <c r="C224" s="1" t="s">
        <v>73</v>
      </c>
      <c r="D224" s="20">
        <f>E221/E2</f>
        <v>0</v>
      </c>
    </row>
    <row r="225" spans="1:5" ht="31.5">
      <c r="A225" s="16" t="s">
        <v>264</v>
      </c>
      <c r="B225" s="1" t="s">
        <v>106</v>
      </c>
      <c r="C225" s="1" t="s">
        <v>67</v>
      </c>
      <c r="D225" s="1" t="s">
        <v>0</v>
      </c>
      <c r="E225" s="22">
        <v>1012.45</v>
      </c>
    </row>
    <row r="226" spans="1:4" ht="15.75">
      <c r="A226" s="16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16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16" t="s">
        <v>267</v>
      </c>
      <c r="B228" s="1" t="s">
        <v>108</v>
      </c>
      <c r="C228" s="1" t="s">
        <v>73</v>
      </c>
      <c r="D228" s="20">
        <f>E225/E2</f>
        <v>0.3526692721940073</v>
      </c>
    </row>
    <row r="229" spans="1:5" ht="31.5">
      <c r="A229" s="16" t="s">
        <v>269</v>
      </c>
      <c r="B229" s="1" t="s">
        <v>106</v>
      </c>
      <c r="C229" s="1" t="s">
        <v>67</v>
      </c>
      <c r="D229" s="1" t="s">
        <v>51</v>
      </c>
      <c r="E229" s="22">
        <v>0</v>
      </c>
    </row>
    <row r="230" spans="1:4" ht="15.75">
      <c r="A230" s="16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16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16" t="s">
        <v>273</v>
      </c>
      <c r="B232" s="1" t="s">
        <v>108</v>
      </c>
      <c r="C232" s="1" t="s">
        <v>73</v>
      </c>
      <c r="D232" s="20">
        <f>E229/E2</f>
        <v>0</v>
      </c>
    </row>
    <row r="233" spans="1:5" ht="31.5">
      <c r="A233" s="16" t="s">
        <v>276</v>
      </c>
      <c r="B233" s="1" t="s">
        <v>106</v>
      </c>
      <c r="C233" s="1" t="s">
        <v>67</v>
      </c>
      <c r="D233" s="1" t="s">
        <v>52</v>
      </c>
      <c r="E233" s="22">
        <v>0</v>
      </c>
    </row>
    <row r="234" spans="1:4" ht="15.75">
      <c r="A234" s="16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16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16" t="s">
        <v>279</v>
      </c>
      <c r="B236" s="1" t="s">
        <v>108</v>
      </c>
      <c r="C236" s="1" t="s">
        <v>73</v>
      </c>
      <c r="D236" s="20">
        <f>E233/E2</f>
        <v>0</v>
      </c>
    </row>
    <row r="237" spans="1:6" ht="31.5">
      <c r="A237" s="16" t="s">
        <v>357</v>
      </c>
      <c r="B237" s="1" t="s">
        <v>106</v>
      </c>
      <c r="C237" s="1" t="s">
        <v>67</v>
      </c>
      <c r="D237" s="1" t="s">
        <v>53</v>
      </c>
      <c r="E237" s="22">
        <v>25944.74</v>
      </c>
      <c r="F237" s="22">
        <f>1.1*100</f>
        <v>110.00000000000001</v>
      </c>
    </row>
    <row r="238" spans="1:4" ht="15.75">
      <c r="A238" s="16" t="s">
        <v>358</v>
      </c>
      <c r="B238" s="1" t="s">
        <v>107</v>
      </c>
      <c r="C238" s="1" t="s">
        <v>67</v>
      </c>
      <c r="D238" s="1" t="s">
        <v>24</v>
      </c>
    </row>
    <row r="239" spans="1:4" ht="15.75">
      <c r="A239" s="16" t="s">
        <v>359</v>
      </c>
      <c r="B239" s="1" t="s">
        <v>64</v>
      </c>
      <c r="C239" s="1" t="s">
        <v>67</v>
      </c>
      <c r="D239" s="1" t="s">
        <v>312</v>
      </c>
    </row>
    <row r="240" spans="1:4" ht="15.75">
      <c r="A240" s="16" t="s">
        <v>360</v>
      </c>
      <c r="B240" s="1" t="s">
        <v>108</v>
      </c>
      <c r="C240" s="1" t="s">
        <v>73</v>
      </c>
      <c r="D240" s="20">
        <f>E237/F237</f>
        <v>235.8612727272727</v>
      </c>
    </row>
    <row r="241" spans="1:4" ht="15.75">
      <c r="A241" s="16"/>
      <c r="B241" s="3" t="s">
        <v>268</v>
      </c>
      <c r="C241" s="1" t="s">
        <v>73</v>
      </c>
      <c r="D241" s="8">
        <f>SUM(D28,D34,D60,D66,D72,D78,D84,D90,D100,D158,D200)</f>
        <v>316165.4955928001</v>
      </c>
    </row>
    <row r="242" spans="1:4" ht="15.75">
      <c r="A242" s="26" t="s">
        <v>280</v>
      </c>
      <c r="B242" s="26"/>
      <c r="C242" s="26"/>
      <c r="D242" s="26"/>
    </row>
    <row r="243" spans="1:4" ht="15.75">
      <c r="A243" s="16" t="s">
        <v>281</v>
      </c>
      <c r="B243" s="1" t="s">
        <v>282</v>
      </c>
      <c r="C243" s="1" t="s">
        <v>283</v>
      </c>
      <c r="D243" s="21">
        <v>4</v>
      </c>
    </row>
    <row r="244" spans="1:4" ht="15.75">
      <c r="A244" s="16" t="s">
        <v>284</v>
      </c>
      <c r="B244" s="1" t="s">
        <v>285</v>
      </c>
      <c r="C244" s="1" t="s">
        <v>283</v>
      </c>
      <c r="D244" s="21">
        <v>4</v>
      </c>
    </row>
    <row r="245" spans="1:4" ht="31.5">
      <c r="A245" s="16" t="s">
        <v>286</v>
      </c>
      <c r="B245" s="1" t="s">
        <v>287</v>
      </c>
      <c r="C245" s="1" t="s">
        <v>283</v>
      </c>
      <c r="D245" s="21">
        <f>'[2]2018 Управл'!$AC$7</f>
        <v>0</v>
      </c>
    </row>
    <row r="246" spans="1:4" ht="15.75">
      <c r="A246" s="16" t="s">
        <v>288</v>
      </c>
      <c r="B246" s="1" t="s">
        <v>289</v>
      </c>
      <c r="C246" s="1" t="s">
        <v>73</v>
      </c>
      <c r="D246" s="14">
        <f>'[2]2018 Управл'!$AD$7</f>
        <v>0</v>
      </c>
    </row>
    <row r="247" spans="1:4" ht="15.75">
      <c r="A247" s="26" t="s">
        <v>290</v>
      </c>
      <c r="B247" s="26"/>
      <c r="C247" s="26"/>
      <c r="D247" s="26"/>
    </row>
    <row r="248" spans="1:4" ht="15.75">
      <c r="A248" s="16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16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16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16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16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16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6" t="s">
        <v>298</v>
      </c>
      <c r="B254" s="26"/>
      <c r="C254" s="26"/>
      <c r="D254" s="26"/>
    </row>
    <row r="255" spans="1:4" ht="15.75">
      <c r="A255" s="16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16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16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16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6" t="s">
        <v>304</v>
      </c>
      <c r="B259" s="26"/>
      <c r="C259" s="26"/>
      <c r="D259" s="26"/>
    </row>
    <row r="260" spans="1:5" ht="15.75">
      <c r="A260" s="16" t="s">
        <v>305</v>
      </c>
      <c r="B260" s="1" t="s">
        <v>306</v>
      </c>
      <c r="C260" s="1" t="s">
        <v>283</v>
      </c>
      <c r="D260" s="1">
        <v>20</v>
      </c>
      <c r="E260" s="22" t="s">
        <v>369</v>
      </c>
    </row>
    <row r="261" spans="1:5" ht="15.75">
      <c r="A261" s="16" t="s">
        <v>307</v>
      </c>
      <c r="B261" s="1" t="s">
        <v>308</v>
      </c>
      <c r="C261" s="1" t="s">
        <v>283</v>
      </c>
      <c r="D261" s="1">
        <v>7</v>
      </c>
      <c r="E261" s="22" t="s">
        <v>369</v>
      </c>
    </row>
    <row r="262" spans="1:5" ht="31.5">
      <c r="A262" s="16" t="s">
        <v>309</v>
      </c>
      <c r="B262" s="1" t="s">
        <v>310</v>
      </c>
      <c r="C262" s="1" t="s">
        <v>73</v>
      </c>
      <c r="D262" s="1">
        <v>68400</v>
      </c>
      <c r="E262" s="22" t="s">
        <v>369</v>
      </c>
    </row>
    <row r="266" spans="1:2" ht="15.75">
      <c r="A266" s="24"/>
      <c r="B266" s="24"/>
    </row>
  </sheetData>
  <sheetProtection password="CC29" sheet="1" objects="1" scenarios="1"/>
  <mergeCells count="9">
    <mergeCell ref="A266:B266"/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2020-03-20T11:21:34Z</cp:lastPrinted>
  <dcterms:created xsi:type="dcterms:W3CDTF">2010-07-19T21:32:50Z</dcterms:created>
  <dcterms:modified xsi:type="dcterms:W3CDTF">2020-03-25T11:27:08Z</dcterms:modified>
  <cp:category/>
  <cp:version/>
  <cp:contentType/>
  <cp:contentStatus/>
</cp:coreProperties>
</file>