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70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форме'!$A$1:$G$311</definedName>
  </definedNames>
  <calcPr fullCalcOnLoad="1"/>
</workbook>
</file>

<file path=xl/sharedStrings.xml><?xml version="1.0" encoding="utf-8"?>
<sst xmlns="http://schemas.openxmlformats.org/spreadsheetml/2006/main" count="953" uniqueCount="305">
  <si>
    <t>Вывоз ТБО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</si>
  <si>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</si>
  <si>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</si>
  <si>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</si>
  <si>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</si>
  <si>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ежедневно</t>
  </si>
  <si>
    <t>1 раз в месяц</t>
  </si>
  <si>
    <t>Работы по обеспечению вывоза бытовых отходов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</si>
  <si>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</si>
  <si>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</si>
  <si>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</si>
  <si>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</si>
  <si>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</si>
  <si>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</si>
  <si>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</si>
  <si>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</si>
  <si>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</si>
  <si>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</si>
  <si>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</si>
  <si>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</si>
  <si>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</si>
  <si>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</si>
  <si>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</si>
  <si>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</si>
  <si>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</si>
  <si>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</si>
  <si>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</si>
  <si>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</si>
  <si>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</si>
  <si>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</si>
  <si>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</si>
  <si>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</si>
  <si>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</si>
  <si>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</si>
  <si>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</si>
  <si>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</si>
  <si>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</si>
  <si>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</si>
  <si>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</si>
  <si>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</si>
  <si>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</si>
  <si>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</si>
  <si>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</si>
  <si>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</si>
  <si>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</si>
  <si>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</si>
  <si>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</si>
  <si>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</si>
  <si>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</si>
  <si>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</si>
  <si>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</si>
  <si>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</si>
  <si>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</si>
  <si>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</si>
  <si>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</si>
  <si>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</si>
  <si>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</si>
  <si>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</si>
  <si>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</si>
  <si>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</si>
  <si>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</si>
  <si>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</si>
  <si>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</si>
  <si>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</si>
  <si>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</si>
  <si>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</si>
  <si>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</si>
  <si>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</si>
  <si>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</si>
  <si>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</si>
  <si>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</si>
  <si>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</si>
  <si>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</si>
  <si>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</si>
  <si>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</si>
  <si>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</si>
  <si>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</si>
  <si>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23.2.3</t>
  </si>
  <si>
    <t>24.2.3</t>
  </si>
  <si>
    <t>25.2.3</t>
  </si>
  <si>
    <t>26.2.3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</si>
  <si>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</si>
  <si>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</si>
  <si>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</si>
  <si>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</si>
  <si>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</si>
  <si>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</si>
  <si>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</si>
  <si>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</si>
  <si>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</si>
  <si>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</si>
  <si>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</si>
  <si>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</si>
  <si>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</si>
  <si>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</si>
  <si>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</si>
  <si>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</si>
  <si>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</si>
  <si>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</si>
  <si>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</si>
  <si>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</si>
  <si>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</si>
  <si>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</si>
  <si>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</si>
  <si>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</si>
  <si>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</si>
  <si>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</si>
  <si>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</si>
  <si>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</si>
  <si>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</si>
  <si>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</si>
  <si>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</si>
  <si>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</si>
  <si>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</si>
  <si>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</si>
  <si>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</si>
  <si>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</si>
  <si>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</si>
  <si>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</si>
  <si>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</si>
  <si>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</si>
  <si>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</si>
  <si>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</si>
  <si>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</si>
  <si>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</si>
  <si>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</si>
  <si>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</si>
  <si>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</si>
  <si>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</si>
  <si>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</si>
  <si>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</si>
  <si>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</si>
  <si>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</si>
  <si>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</si>
  <si>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</si>
  <si>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</si>
  <si>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</si>
  <si>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</si>
  <si>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</si>
  <si>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</si>
  <si>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</si>
  <si>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</si>
  <si>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</si>
  <si>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</si>
  <si>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</si>
  <si>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</si>
  <si>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</si>
  <si>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</si>
  <si>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</si>
  <si>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</si>
  <si>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</si>
  <si>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</si>
  <si>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</si>
  <si>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</si>
  <si>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</si>
  <si>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</si>
  <si>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</si>
  <si>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</si>
  <si>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</si>
  <si>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</si>
  <si>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</si>
  <si>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</si>
  <si>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</si>
  <si>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</si>
  <si>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</si>
  <si>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</si>
  <si>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</si>
  <si>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23.14.6</t>
  </si>
  <si>
    <t>24.14.6</t>
  </si>
  <si>
    <t>25.14.6</t>
  </si>
  <si>
    <t>26.14.6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</si>
  <si>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</si>
  <si>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</si>
  <si>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</si>
  <si>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</si>
  <si>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</si>
  <si>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</si>
  <si>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</si>
  <si>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</si>
  <si>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</si>
  <si>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</si>
  <si>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</si>
  <si>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</si>
  <si>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</si>
  <si>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</si>
  <si>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</si>
  <si>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</si>
  <si>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</si>
  <si>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</si>
  <si>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</si>
  <si>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</si>
  <si>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</si>
  <si>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</si>
  <si>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</si>
  <si>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</si>
  <si>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</si>
  <si>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</si>
  <si>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</si>
  <si>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</si>
  <si>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</si>
  <si>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</si>
  <si>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</si>
  <si>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</si>
  <si>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</si>
  <si>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</si>
  <si>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</si>
  <si>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23.12.9</t>
  </si>
  <si>
    <t>24.12.9</t>
  </si>
  <si>
    <t>25.12.9</t>
  </si>
  <si>
    <t>26.12.9</t>
  </si>
  <si>
    <t>23.14.10</t>
  </si>
  <si>
    <t>24.14.10</t>
  </si>
  <si>
    <t>25.14.10</t>
  </si>
  <si>
    <t>26.14.10</t>
  </si>
  <si>
    <t>Работы по содержанию и ремонту лифта (лифтов) в многоквартирном доме</t>
  </si>
  <si>
    <t>Снятие показаний приборов учета потребления электроэнергии (общедомовые)</t>
  </si>
  <si>
    <t>Обметание пыли с потолков</t>
  </si>
  <si>
    <t>Вывоз крупногабаритного мусора</t>
  </si>
  <si>
    <t>Проведение технических осмотров и устранение незначительных неисправностей в системе вентиляции</t>
  </si>
  <si>
    <t>Техническое обслуживание внутридомового газового оборудования</t>
  </si>
  <si>
    <t>Аварийное обслуживание</t>
  </si>
  <si>
    <t>Уборка газонов от листьев, сучьев, мусора</t>
  </si>
  <si>
    <t>10 раз в год</t>
  </si>
  <si>
    <t>10.</t>
  </si>
  <si>
    <t>- за управление</t>
  </si>
  <si>
    <t>Директор ООО "ГУК "Привокзальная"</t>
  </si>
  <si>
    <t>Ю.Д. Шкляров</t>
  </si>
  <si>
    <t>факт</t>
  </si>
  <si>
    <t>31.03.2019 г.</t>
  </si>
  <si>
    <t>31.12.2018 г.</t>
  </si>
  <si>
    <t>шт</t>
  </si>
  <si>
    <t>Мытье полов на лестничных площадках, маршах, коридорах и тамбуре</t>
  </si>
  <si>
    <t>Влажное подметание лестничных площадок и маршей, тамбура</t>
  </si>
  <si>
    <t>8 раз в год</t>
  </si>
  <si>
    <t>Влажная протирка элементов лестничных клеток жилых домов</t>
  </si>
  <si>
    <t>Периодическое техническое освидетельствование лифта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</si>
  <si>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обслуживания, обеспечение проведения аварийного-технического обслуживания лифта</t>
  </si>
  <si>
    <t>Прочая работа (услуга)</t>
  </si>
  <si>
    <t>Услуги расчетного центра</t>
  </si>
  <si>
    <t>ежемесячно</t>
  </si>
  <si>
    <t>Работы (услуги) по управлению многоквартирным домом</t>
  </si>
  <si>
    <t>Услуги управляющей компании</t>
  </si>
  <si>
    <t>Механизированная уборка придомовых территорий от снега</t>
  </si>
  <si>
    <t>40 раз в год</t>
  </si>
  <si>
    <t>Скалывание наленди толщиной до 2 см на придомовой территории вручную</t>
  </si>
  <si>
    <t>01.06.2018 г.</t>
  </si>
  <si>
    <t>Отчет об исполнении управляющей организацией ООО "ГУК "Привокзальная" договора управления за период 01.06.2018-31.12.2018 г.                                      по дому № 4  ул. Шкатова в г. Липецке</t>
  </si>
  <si>
    <t>кол-во кв</t>
  </si>
  <si>
    <t>Технический осмотр элементов рулонной кровли</t>
  </si>
  <si>
    <t>Очистка кровли (в том числе козырьки над подъездами) и водоотводящих устройств от мусора и грязи, препятствующих стоку дождевых и талых вод</t>
  </si>
  <si>
    <t>Осмотры каменных стен фундаментов и фасадов зданий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</si>
  <si>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оборудованию-устранение выявленных нарушений</t>
  </si>
  <si>
    <t>Осмотры заполнений дверных и оконных проемов, лестниц. При выявлении повреждений и нарушений - разработка плана восстановительных работ</t>
  </si>
  <si>
    <t>Осмотры перекрытий</t>
  </si>
  <si>
    <t>Осмотры внутриквартирных устройств системы центрального отопления</t>
  </si>
  <si>
    <t>Осмотры устройства системы центрального отопления в МОП, проверка исправности, работоспособности, технического обслуживания запорной арматуры</t>
  </si>
  <si>
    <t>7 раз в год</t>
  </si>
  <si>
    <t>Постоянный контроль параметров теплоносителя и воды (давление,температуры,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</si>
  <si>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Ежедневно (кроме воскресных и праздничных дней)</t>
  </si>
  <si>
    <t>Консервация системы отопления. Промывка системы центрального отопления. Пробная топка</t>
  </si>
  <si>
    <t>Испытание на прочность и плотность (гидравлическое испытание узлов ввода и системы отопления)</t>
  </si>
  <si>
    <t>Ликвидация воздушных пробок в стояке</t>
  </si>
  <si>
    <t>в течение отопительного периода</t>
  </si>
  <si>
    <t>Проверка работоспособности закрытием до отказа с последующим открытием регулирующих органов задвижек и вентилей</t>
  </si>
  <si>
    <t>2 раза в месяц</t>
  </si>
  <si>
    <t>Осмотр системы водопровода, канализации и горячего водоснабжения</t>
  </si>
  <si>
    <t>4 раза в год</t>
  </si>
  <si>
    <t>Устранение засоров внутреннего канализационного трубопровода</t>
  </si>
  <si>
    <t>Осмотр электросети, арматуры, электрооборудования на лестничных клетках</t>
  </si>
  <si>
    <t>Осмотр силовой установки</t>
  </si>
  <si>
    <t>Поверка прибора учета тепловой энергии</t>
  </si>
  <si>
    <t>Техническое обслуживание общедомовых счетчиков потребления холодной воды</t>
  </si>
  <si>
    <t>Смена вентилей</t>
  </si>
  <si>
    <t>Смена внутридомовых сетей водоснабжения</t>
  </si>
  <si>
    <t>Смена канализационных труб</t>
  </si>
  <si>
    <t>Замена внутридомовой электропроводки</t>
  </si>
  <si>
    <t>Уборка свежевыпавшего снега толщиной до 2 см на придомовой территории вручную</t>
  </si>
  <si>
    <t>Уборка свежевыпавшего снега толщиной слоя более 2 см на придомовой территории вручную</t>
  </si>
  <si>
    <t>48 раз в год</t>
  </si>
  <si>
    <t>Очистка территории с усовершенствованным покрытием от уплотненного снега скребком</t>
  </si>
  <si>
    <t>32 раза в год</t>
  </si>
  <si>
    <t>Очистка контейнерной площадки</t>
  </si>
  <si>
    <t>ежедневно (кроме воскресных и праздничных дней)</t>
  </si>
  <si>
    <t>Подметание ступеней и площадок в теплый период</t>
  </si>
  <si>
    <t>150 раз в год</t>
  </si>
  <si>
    <t>Сметание снега со ступеней и площадей</t>
  </si>
  <si>
    <t>123 раза в год</t>
  </si>
  <si>
    <t>Подметание придомовой территории в теплый период</t>
  </si>
  <si>
    <t>70 раз в год</t>
  </si>
  <si>
    <t>Сбор случайного мусора с газонов, проездов, тротуаров и детской площадки</t>
  </si>
  <si>
    <t>90 раз в год</t>
  </si>
  <si>
    <t>Посыпка территории песко-соляной смесью</t>
  </si>
  <si>
    <t>16 раз в год</t>
  </si>
  <si>
    <t>Ремонт кровли</t>
  </si>
  <si>
    <t>Ремонт межпанельных швов</t>
  </si>
  <si>
    <t>Выкашивание газонов</t>
  </si>
  <si>
    <t>Ремонт входных козырьков</t>
  </si>
  <si>
    <t>Дератизация подвала</t>
  </si>
  <si>
    <t>Дезинсекция подвала</t>
  </si>
  <si>
    <t>Техническое диагностирование ВДГО</t>
  </si>
  <si>
    <t>Страхование лифта</t>
  </si>
  <si>
    <t>Влажное подметание и мытье пола кабины лифта</t>
  </si>
  <si>
    <t>Протирка стен и дверей кабины лифта</t>
  </si>
  <si>
    <t>лампочки</t>
  </si>
  <si>
    <t>очистка моп мкд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</si>
</sst>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83;.%20&#1064;&#1082;&#1072;&#1090;&#1086;&#1074;&#1072;,%20&#1076;.%204%20&#1079;&#1072;%2001.01.18-31.05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&#1064;&#1082;&#1072;&#1090;&#1086;&#1074;&#1072;,%204%20&#1048;&#1058;&#1054;&#1043;&#1048;\2.%20&#1048;&#1090;&#1086;&#1075;&#1080;%20&#1087;&#1086;%20&#1089;&#1072;&#1085;.&#1089;&#1086;&#1076;&#1077;&#1088;&#1078;&#1072;&#1085;&#1080;&#1080;%20&#1083;.&#1082;&#1083;.%20&#1064;&#1082;&#1072;&#1090;&#1086;&#1074;&#1072;,%204%20&#1079;&#1072;%202018%20&#1075;.%20&#1043;&#1059;&#1050;%20%20&#1079;&#1072;%2001.06.18-31.12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9">
          <cell r="I89">
            <v>3024.26</v>
          </cell>
          <cell r="M89">
            <v>183997.01</v>
          </cell>
          <cell r="P89">
            <v>42378.80360000001</v>
          </cell>
          <cell r="U89">
            <v>55154.76645</v>
          </cell>
          <cell r="V89">
            <v>27696.695833333335</v>
          </cell>
          <cell r="Z89">
            <v>17895.231</v>
          </cell>
          <cell r="AA89">
            <v>1</v>
          </cell>
          <cell r="AB89">
            <v>1</v>
          </cell>
          <cell r="AD89">
            <v>-7234.8675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2">
          <cell r="FF42">
            <v>0.035</v>
          </cell>
        </row>
        <row r="43">
          <cell r="FF43">
            <v>0.127</v>
          </cell>
        </row>
        <row r="81">
          <cell r="FF81">
            <v>2.604</v>
          </cell>
        </row>
        <row r="101">
          <cell r="FF101">
            <v>2.858</v>
          </cell>
        </row>
      </sheetData>
      <sheetData sheetId="10">
        <row r="97">
          <cell r="C97">
            <v>514964.78551</v>
          </cell>
        </row>
        <row r="98">
          <cell r="C98">
            <v>469078.15657000005</v>
          </cell>
        </row>
        <row r="99">
          <cell r="C99">
            <v>178115.61866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-176422.65570585645</v>
          </cell>
        </row>
        <row r="25">
          <cell r="D25">
            <v>207255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 л.кл. 1 этаж"/>
      <sheetName val="Влажное подм л.кл. 2 этаж"/>
      <sheetName val="Мытье полов"/>
      <sheetName val="Влажн протирка элементов"/>
    </sheetNames>
    <sheetDataSet>
      <sheetData sheetId="2">
        <row r="9">
          <cell r="V9">
            <v>8707.2318</v>
          </cell>
        </row>
      </sheetData>
      <sheetData sheetId="3">
        <row r="9">
          <cell r="J9">
            <v>320.51160000000004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10">
        <row r="46">
          <cell r="E46">
            <v>0.035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tabSelected="1" view="pageBreakPreview" zoomScale="60" zoomScalePageLayoutView="0" workbookViewId="0" topLeftCell="A265">
      <selection activeCell="Y9" sqref="Y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3.8515625" style="3" hidden="1" customWidth="1"/>
    <col min="7" max="7" width="18.7109375" style="1" hidden="1" customWidth="1"/>
    <col min="8" max="11" width="9.140625" style="3" hidden="1" customWidth="1"/>
    <col min="12" max="14" width="0" style="3" hidden="1" customWidth="1"/>
    <col min="15" max="22" width="9.140625" style="3" customWidth="1"/>
    <col min="23" max="16384" width="9.140625" style="4" customWidth="1"/>
  </cols>
  <sheetData>
    <row r="1" spans="5:7" ht="15.75">
      <c r="E1" s="1" t="s">
        <v>204</v>
      </c>
      <c r="G1" s="1" t="s">
        <v>204</v>
      </c>
    </row>
    <row r="2" spans="1:22" s="6" customFormat="1" ht="33.75" customHeight="1">
      <c r="A2" s="42" t="s">
        <v>246</v>
      </c>
      <c r="B2" s="42"/>
      <c r="C2" s="42"/>
      <c r="D2" s="42"/>
      <c r="E2" s="1">
        <v>8903.1</v>
      </c>
      <c r="F2" s="5"/>
      <c r="G2" s="1">
        <v>8903.1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5.75">
      <c r="G3" s="1" t="s">
        <v>227</v>
      </c>
    </row>
    <row r="4" spans="1:4" ht="15.75">
      <c r="A4" s="7" t="s">
        <v>24</v>
      </c>
      <c r="B4" s="8" t="s">
        <v>25</v>
      </c>
      <c r="C4" s="8" t="s">
        <v>26</v>
      </c>
      <c r="D4" s="8" t="s">
        <v>27</v>
      </c>
    </row>
    <row r="5" spans="1:4" ht="15.75">
      <c r="A5" s="7" t="s">
        <v>30</v>
      </c>
      <c r="B5" s="8" t="s">
        <v>28</v>
      </c>
      <c r="C5" s="8" t="s">
        <v>29</v>
      </c>
      <c r="D5" s="9" t="s">
        <v>228</v>
      </c>
    </row>
    <row r="6" spans="1:4" ht="15.75">
      <c r="A6" s="7" t="s">
        <v>31</v>
      </c>
      <c r="B6" s="8" t="s">
        <v>32</v>
      </c>
      <c r="C6" s="8" t="s">
        <v>29</v>
      </c>
      <c r="D6" s="9" t="s">
        <v>245</v>
      </c>
    </row>
    <row r="7" spans="1:4" ht="15.75">
      <c r="A7" s="7" t="s">
        <v>18</v>
      </c>
      <c r="B7" s="8" t="s">
        <v>33</v>
      </c>
      <c r="C7" s="8" t="s">
        <v>29</v>
      </c>
      <c r="D7" s="9" t="s">
        <v>229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7" t="s">
        <v>19</v>
      </c>
      <c r="B9" s="8" t="s">
        <v>34</v>
      </c>
      <c r="C9" s="8" t="s">
        <v>35</v>
      </c>
      <c r="D9" s="44">
        <f>'[3]по форме'!$D$23</f>
        <v>0</v>
      </c>
    </row>
    <row r="10" spans="1:4" ht="15.75">
      <c r="A10" s="7" t="s">
        <v>20</v>
      </c>
      <c r="B10" s="8" t="s">
        <v>36</v>
      </c>
      <c r="C10" s="8" t="s">
        <v>35</v>
      </c>
      <c r="D10" s="44">
        <f>'[3]по форме'!$D$24</f>
        <v>-176422.65570585645</v>
      </c>
    </row>
    <row r="11" spans="1:4" ht="15.75">
      <c r="A11" s="7" t="s">
        <v>37</v>
      </c>
      <c r="B11" s="8" t="s">
        <v>38</v>
      </c>
      <c r="C11" s="8" t="s">
        <v>35</v>
      </c>
      <c r="D11" s="44">
        <f>'[3]по форме'!$D$25</f>
        <v>207255</v>
      </c>
    </row>
    <row r="12" spans="1:4" ht="31.5">
      <c r="A12" s="7" t="s">
        <v>39</v>
      </c>
      <c r="B12" s="8" t="s">
        <v>40</v>
      </c>
      <c r="C12" s="8" t="s">
        <v>35</v>
      </c>
      <c r="D12" s="44">
        <f>D13+D14+D15</f>
        <v>1162158.56074</v>
      </c>
    </row>
    <row r="13" spans="1:4" ht="15.75">
      <c r="A13" s="7" t="s">
        <v>55</v>
      </c>
      <c r="B13" s="10" t="s">
        <v>41</v>
      </c>
      <c r="C13" s="8" t="s">
        <v>35</v>
      </c>
      <c r="D13" s="44">
        <f>'[2]Шкатова, 4 с 01.06.18'!$C$98</f>
        <v>469078.15657000005</v>
      </c>
    </row>
    <row r="14" spans="1:4" ht="15.75">
      <c r="A14" s="7" t="s">
        <v>56</v>
      </c>
      <c r="B14" s="10" t="s">
        <v>42</v>
      </c>
      <c r="C14" s="8" t="s">
        <v>35</v>
      </c>
      <c r="D14" s="44">
        <f>'[2]Шкатова, 4 с 01.06.18'!$C$97</f>
        <v>514964.78551</v>
      </c>
    </row>
    <row r="15" spans="1:4" ht="15.75">
      <c r="A15" s="7" t="s">
        <v>223</v>
      </c>
      <c r="B15" s="11" t="s">
        <v>224</v>
      </c>
      <c r="C15" s="8" t="s">
        <v>35</v>
      </c>
      <c r="D15" s="44">
        <f>'[2]Шкатова, 4 с 01.06.18'!$C$99</f>
        <v>178115.61866</v>
      </c>
    </row>
    <row r="16" spans="1:4" ht="15.75">
      <c r="A16" s="10" t="s">
        <v>43</v>
      </c>
      <c r="B16" s="10" t="s">
        <v>44</v>
      </c>
      <c r="C16" s="10" t="s">
        <v>35</v>
      </c>
      <c r="D16" s="12">
        <f>D17</f>
        <v>970926.68324</v>
      </c>
    </row>
    <row r="17" spans="1:4" ht="31.5">
      <c r="A17" s="10" t="s">
        <v>21</v>
      </c>
      <c r="B17" s="10" t="s">
        <v>57</v>
      </c>
      <c r="C17" s="10" t="s">
        <v>35</v>
      </c>
      <c r="D17" s="12">
        <f>D12-D25+D292+D308</f>
        <v>970926.68324</v>
      </c>
    </row>
    <row r="18" spans="1:4" ht="31.5">
      <c r="A18" s="10" t="s">
        <v>45</v>
      </c>
      <c r="B18" s="10" t="s">
        <v>58</v>
      </c>
      <c r="C18" s="10" t="s">
        <v>35</v>
      </c>
      <c r="D18" s="12">
        <v>0</v>
      </c>
    </row>
    <row r="19" spans="1:4" ht="15.75">
      <c r="A19" s="10" t="s">
        <v>22</v>
      </c>
      <c r="B19" s="10" t="s">
        <v>46</v>
      </c>
      <c r="C19" s="10" t="s">
        <v>35</v>
      </c>
      <c r="D19" s="12">
        <v>0</v>
      </c>
    </row>
    <row r="20" spans="1:4" ht="15.75">
      <c r="A20" s="10" t="s">
        <v>23</v>
      </c>
      <c r="B20" s="10" t="s">
        <v>47</v>
      </c>
      <c r="C20" s="10" t="s">
        <v>35</v>
      </c>
      <c r="D20" s="12">
        <v>0</v>
      </c>
    </row>
    <row r="21" spans="1:4" ht="15.75">
      <c r="A21" s="10" t="s">
        <v>48</v>
      </c>
      <c r="B21" s="10" t="s">
        <v>49</v>
      </c>
      <c r="C21" s="10" t="s">
        <v>35</v>
      </c>
      <c r="D21" s="12">
        <v>0</v>
      </c>
    </row>
    <row r="22" spans="1:4" ht="15.75">
      <c r="A22" s="10" t="s">
        <v>50</v>
      </c>
      <c r="B22" s="10" t="s">
        <v>51</v>
      </c>
      <c r="C22" s="10" t="s">
        <v>35</v>
      </c>
      <c r="D22" s="12">
        <f>D16+D10+D9</f>
        <v>794504.0275341435</v>
      </c>
    </row>
    <row r="23" spans="1:4" ht="15.75">
      <c r="A23" s="10" t="s">
        <v>52</v>
      </c>
      <c r="B23" s="10" t="s">
        <v>59</v>
      </c>
      <c r="C23" s="10" t="s">
        <v>35</v>
      </c>
      <c r="D23" s="12">
        <f>'[1]2018 Управл'!$I$89</f>
        <v>3024.26</v>
      </c>
    </row>
    <row r="24" spans="1:4" ht="15.75">
      <c r="A24" s="10" t="s">
        <v>53</v>
      </c>
      <c r="B24" s="10" t="s">
        <v>60</v>
      </c>
      <c r="C24" s="10" t="s">
        <v>35</v>
      </c>
      <c r="D24" s="12">
        <f>D22-D287</f>
        <v>-37597.26414918981</v>
      </c>
    </row>
    <row r="25" spans="1:4" ht="15.75">
      <c r="A25" s="10" t="s">
        <v>54</v>
      </c>
      <c r="B25" s="10" t="s">
        <v>61</v>
      </c>
      <c r="C25" s="10" t="s">
        <v>35</v>
      </c>
      <c r="D25" s="12">
        <f>'[1]2018 Управл'!$M$89</f>
        <v>183997.01</v>
      </c>
    </row>
    <row r="26" spans="1:22" s="14" customFormat="1" ht="35.25" customHeight="1">
      <c r="A26" s="43" t="s">
        <v>62</v>
      </c>
      <c r="B26" s="43"/>
      <c r="C26" s="43"/>
      <c r="D26" s="43"/>
      <c r="E26" s="13"/>
      <c r="F26" s="37"/>
      <c r="G26" s="13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9" customFormat="1" ht="31.5">
      <c r="A27" s="15" t="s">
        <v>73</v>
      </c>
      <c r="B27" s="16" t="s">
        <v>64</v>
      </c>
      <c r="C27" s="16" t="s">
        <v>29</v>
      </c>
      <c r="D27" s="16" t="s">
        <v>1</v>
      </c>
      <c r="E27" s="17"/>
      <c r="F27" s="18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3" customFormat="1" ht="15.75">
      <c r="A28" s="20" t="s">
        <v>69</v>
      </c>
      <c r="B28" s="21" t="s">
        <v>65</v>
      </c>
      <c r="C28" s="21" t="s">
        <v>35</v>
      </c>
      <c r="D28" s="45">
        <f>E28</f>
        <v>55154.76645</v>
      </c>
      <c r="E28" s="17">
        <f>'[1]2018 Управл'!$U$89</f>
        <v>55154.76645</v>
      </c>
      <c r="F28" s="22"/>
      <c r="G28" s="17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31.5">
      <c r="A29" s="20" t="s">
        <v>70</v>
      </c>
      <c r="B29" s="21" t="s">
        <v>66</v>
      </c>
      <c r="C29" s="21" t="s">
        <v>29</v>
      </c>
      <c r="D29" s="21" t="s">
        <v>220</v>
      </c>
      <c r="E29" s="17"/>
      <c r="F29" s="22"/>
      <c r="G29" s="17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15.75">
      <c r="A30" s="20" t="s">
        <v>71</v>
      </c>
      <c r="B30" s="21" t="s">
        <v>67</v>
      </c>
      <c r="C30" s="21" t="s">
        <v>29</v>
      </c>
      <c r="D30" s="21" t="s">
        <v>2</v>
      </c>
      <c r="E30" s="17"/>
      <c r="F30" s="22"/>
      <c r="G30" s="17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15.75">
      <c r="A31" s="20" t="s">
        <v>72</v>
      </c>
      <c r="B31" s="21" t="s">
        <v>26</v>
      </c>
      <c r="C31" s="21" t="s">
        <v>29</v>
      </c>
      <c r="D31" s="21" t="s">
        <v>3</v>
      </c>
      <c r="E31" s="17"/>
      <c r="F31" s="22"/>
      <c r="G31" s="17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15.75">
      <c r="A32" s="20" t="s">
        <v>74</v>
      </c>
      <c r="B32" s="21" t="s">
        <v>68</v>
      </c>
      <c r="C32" s="21" t="s">
        <v>35</v>
      </c>
      <c r="D32" s="46">
        <f>E28/E2</f>
        <v>6.195006958250497</v>
      </c>
      <c r="E32" s="17"/>
      <c r="F32" s="22"/>
      <c r="G32" s="1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6" customFormat="1" ht="31.5">
      <c r="A33" s="38" t="s">
        <v>75</v>
      </c>
      <c r="B33" s="24" t="s">
        <v>64</v>
      </c>
      <c r="C33" s="24" t="s">
        <v>29</v>
      </c>
      <c r="D33" s="24" t="s">
        <v>4</v>
      </c>
      <c r="E33" s="13" t="s">
        <v>205</v>
      </c>
      <c r="F33" s="25"/>
      <c r="G33" s="13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4" customFormat="1" ht="15.75">
      <c r="A34" s="27" t="s">
        <v>76</v>
      </c>
      <c r="B34" s="9" t="s">
        <v>65</v>
      </c>
      <c r="C34" s="9" t="s">
        <v>35</v>
      </c>
      <c r="D34" s="28">
        <f>E35+E43+E39+E47</f>
        <v>126067.89339999999</v>
      </c>
      <c r="E34" s="13"/>
      <c r="F34" s="37"/>
      <c r="G34" s="13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4" customFormat="1" ht="31.5">
      <c r="A35" s="27" t="s">
        <v>77</v>
      </c>
      <c r="B35" s="9" t="s">
        <v>66</v>
      </c>
      <c r="C35" s="9" t="s">
        <v>29</v>
      </c>
      <c r="D35" s="9" t="s">
        <v>232</v>
      </c>
      <c r="E35" s="13">
        <f>101059.09+15981.06</f>
        <v>117040.15</v>
      </c>
      <c r="F35" s="37"/>
      <c r="G35" s="13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4" customFormat="1" ht="15.75">
      <c r="A36" s="27" t="s">
        <v>78</v>
      </c>
      <c r="B36" s="9" t="s">
        <v>67</v>
      </c>
      <c r="C36" s="9" t="s">
        <v>29</v>
      </c>
      <c r="D36" s="9" t="s">
        <v>11</v>
      </c>
      <c r="E36" s="13"/>
      <c r="F36" s="37"/>
      <c r="G36" s="13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4" customFormat="1" ht="15.75">
      <c r="A37" s="27" t="s">
        <v>79</v>
      </c>
      <c r="B37" s="9" t="s">
        <v>26</v>
      </c>
      <c r="C37" s="9" t="s">
        <v>29</v>
      </c>
      <c r="D37" s="9" t="s">
        <v>3</v>
      </c>
      <c r="E37" s="13"/>
      <c r="F37" s="37"/>
      <c r="G37" s="13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4" customFormat="1" ht="15.75">
      <c r="A38" s="27" t="s">
        <v>80</v>
      </c>
      <c r="B38" s="9" t="s">
        <v>68</v>
      </c>
      <c r="C38" s="9" t="s">
        <v>35</v>
      </c>
      <c r="D38" s="28">
        <f>E35/E2</f>
        <v>13.145999707966887</v>
      </c>
      <c r="E38" s="13"/>
      <c r="F38" s="37"/>
      <c r="G38" s="13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4" customFormat="1" ht="31.5">
      <c r="A39" s="27" t="s">
        <v>77</v>
      </c>
      <c r="B39" s="9" t="s">
        <v>66</v>
      </c>
      <c r="C39" s="9" t="s">
        <v>29</v>
      </c>
      <c r="D39" s="9" t="s">
        <v>231</v>
      </c>
      <c r="E39" s="13">
        <f>'[4]Мытье полов'!$V$9</f>
        <v>8707.2318</v>
      </c>
      <c r="F39" s="37"/>
      <c r="G39" s="13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4" customFormat="1" ht="15.75">
      <c r="A40" s="27" t="s">
        <v>78</v>
      </c>
      <c r="B40" s="9" t="s">
        <v>67</v>
      </c>
      <c r="C40" s="9" t="s">
        <v>29</v>
      </c>
      <c r="D40" s="9" t="s">
        <v>233</v>
      </c>
      <c r="E40" s="13"/>
      <c r="F40" s="37"/>
      <c r="G40" s="13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4" customFormat="1" ht="15.75">
      <c r="A41" s="27" t="s">
        <v>79</v>
      </c>
      <c r="B41" s="9" t="s">
        <v>26</v>
      </c>
      <c r="C41" s="9" t="s">
        <v>29</v>
      </c>
      <c r="D41" s="9" t="s">
        <v>3</v>
      </c>
      <c r="E41" s="13"/>
      <c r="F41" s="37"/>
      <c r="G41" s="13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4" customFormat="1" ht="15.75">
      <c r="A42" s="27" t="s">
        <v>80</v>
      </c>
      <c r="B42" s="9" t="s">
        <v>68</v>
      </c>
      <c r="C42" s="9" t="s">
        <v>35</v>
      </c>
      <c r="D42" s="28">
        <f>E39/E2</f>
        <v>0.9779999999999999</v>
      </c>
      <c r="E42" s="13"/>
      <c r="F42" s="37"/>
      <c r="G42" s="13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4" customFormat="1" ht="31.5">
      <c r="A43" s="27"/>
      <c r="B43" s="9" t="s">
        <v>66</v>
      </c>
      <c r="C43" s="9" t="s">
        <v>29</v>
      </c>
      <c r="D43" s="9" t="s">
        <v>216</v>
      </c>
      <c r="E43" s="13">
        <f>0</f>
        <v>0</v>
      </c>
      <c r="F43" s="37"/>
      <c r="G43" s="13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4" customFormat="1" ht="15.75">
      <c r="A44" s="27"/>
      <c r="B44" s="9" t="s">
        <v>67</v>
      </c>
      <c r="C44" s="9" t="s">
        <v>29</v>
      </c>
      <c r="D44" s="9" t="s">
        <v>81</v>
      </c>
      <c r="E44" s="13"/>
      <c r="F44" s="37"/>
      <c r="G44" s="13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4" customFormat="1" ht="15.75">
      <c r="A45" s="27"/>
      <c r="B45" s="9" t="s">
        <v>26</v>
      </c>
      <c r="C45" s="9" t="s">
        <v>29</v>
      </c>
      <c r="D45" s="9" t="s">
        <v>3</v>
      </c>
      <c r="E45" s="13"/>
      <c r="F45" s="37"/>
      <c r="G45" s="1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4" customFormat="1" ht="15.75">
      <c r="A46" s="27"/>
      <c r="B46" s="9" t="s">
        <v>68</v>
      </c>
      <c r="C46" s="9" t="s">
        <v>35</v>
      </c>
      <c r="D46" s="47">
        <f>E43/E2</f>
        <v>0</v>
      </c>
      <c r="E46" s="13"/>
      <c r="F46" s="37"/>
      <c r="G46" s="13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4" customFormat="1" ht="31.5">
      <c r="A47" s="27"/>
      <c r="B47" s="9" t="s">
        <v>66</v>
      </c>
      <c r="C47" s="9" t="s">
        <v>29</v>
      </c>
      <c r="D47" s="9" t="s">
        <v>234</v>
      </c>
      <c r="E47" s="13">
        <f>'[4]Влажн протирка элементов'!$J$9</f>
        <v>320.51160000000004</v>
      </c>
      <c r="F47" s="37"/>
      <c r="G47" s="13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4" customFormat="1" ht="15.75">
      <c r="A48" s="27"/>
      <c r="B48" s="9" t="s">
        <v>67</v>
      </c>
      <c r="C48" s="9" t="s">
        <v>29</v>
      </c>
      <c r="D48" s="9" t="s">
        <v>13</v>
      </c>
      <c r="E48" s="13"/>
      <c r="F48" s="37"/>
      <c r="G48" s="13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4" customFormat="1" ht="15.75">
      <c r="A49" s="27"/>
      <c r="B49" s="9" t="s">
        <v>26</v>
      </c>
      <c r="C49" s="9" t="s">
        <v>29</v>
      </c>
      <c r="D49" s="9" t="s">
        <v>3</v>
      </c>
      <c r="E49" s="13"/>
      <c r="F49" s="37"/>
      <c r="G49" s="13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4" customFormat="1" ht="15.75">
      <c r="A50" s="27"/>
      <c r="B50" s="9" t="s">
        <v>68</v>
      </c>
      <c r="C50" s="9" t="s">
        <v>35</v>
      </c>
      <c r="D50" s="47">
        <f>E47/E2</f>
        <v>0.036000000000000004</v>
      </c>
      <c r="E50" s="13"/>
      <c r="F50" s="37"/>
      <c r="G50" s="13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4" customFormat="1" ht="15.75">
      <c r="A51" s="27"/>
      <c r="B51" s="24" t="s">
        <v>64</v>
      </c>
      <c r="C51" s="9"/>
      <c r="D51" s="24" t="s">
        <v>237</v>
      </c>
      <c r="E51" s="13"/>
      <c r="F51" s="37"/>
      <c r="G51" s="13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4" customFormat="1" ht="15.75">
      <c r="A52" s="27"/>
      <c r="B52" s="9" t="s">
        <v>65</v>
      </c>
      <c r="C52" s="9"/>
      <c r="D52" s="28">
        <f>E53</f>
        <v>42378.80360000001</v>
      </c>
      <c r="E52" s="13"/>
      <c r="F52" s="37"/>
      <c r="G52" s="13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4" customFormat="1" ht="31.5">
      <c r="A53" s="27"/>
      <c r="B53" s="9" t="s">
        <v>66</v>
      </c>
      <c r="C53" s="9"/>
      <c r="D53" s="9" t="s">
        <v>238</v>
      </c>
      <c r="E53" s="13">
        <f>'[1]2018 Управл'!$P$89</f>
        <v>42378.80360000001</v>
      </c>
      <c r="F53" s="37"/>
      <c r="G53" s="1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4" customFormat="1" ht="15.75">
      <c r="A54" s="27"/>
      <c r="B54" s="9" t="s">
        <v>67</v>
      </c>
      <c r="C54" s="9"/>
      <c r="D54" s="9" t="s">
        <v>239</v>
      </c>
      <c r="E54" s="13"/>
      <c r="F54" s="37"/>
      <c r="G54" s="13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4" customFormat="1" ht="15.75">
      <c r="A55" s="27"/>
      <c r="B55" s="9" t="s">
        <v>26</v>
      </c>
      <c r="C55" s="9"/>
      <c r="D55" s="9" t="s">
        <v>3</v>
      </c>
      <c r="E55" s="13"/>
      <c r="F55" s="37"/>
      <c r="G55" s="13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4" customFormat="1" ht="15.75">
      <c r="A56" s="27"/>
      <c r="B56" s="9" t="s">
        <v>68</v>
      </c>
      <c r="C56" s="9"/>
      <c r="D56" s="47">
        <f>E53/E2</f>
        <v>4.76000534645236</v>
      </c>
      <c r="E56" s="13"/>
      <c r="F56" s="37"/>
      <c r="G56" s="1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4" customFormat="1" ht="15.75">
      <c r="A57" s="27"/>
      <c r="B57" s="24" t="s">
        <v>64</v>
      </c>
      <c r="C57" s="24" t="s">
        <v>29</v>
      </c>
      <c r="D57" s="24" t="s">
        <v>240</v>
      </c>
      <c r="E57" s="13"/>
      <c r="F57" s="37"/>
      <c r="G57" s="1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4" customFormat="1" ht="15.75">
      <c r="A58" s="27"/>
      <c r="B58" s="9" t="s">
        <v>65</v>
      </c>
      <c r="C58" s="9" t="s">
        <v>35</v>
      </c>
      <c r="D58" s="28">
        <f>E59</f>
        <v>178115.4186</v>
      </c>
      <c r="E58" s="13"/>
      <c r="F58" s="37"/>
      <c r="G58" s="13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14" customFormat="1" ht="31.5">
      <c r="A59" s="27"/>
      <c r="B59" s="9" t="s">
        <v>66</v>
      </c>
      <c r="C59" s="9" t="s">
        <v>29</v>
      </c>
      <c r="D59" s="9" t="s">
        <v>241</v>
      </c>
      <c r="E59" s="13">
        <f>'[2]гук(2016)'!$FF$101*7*E2</f>
        <v>178115.4186</v>
      </c>
      <c r="F59" s="37"/>
      <c r="G59" s="13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s="14" customFormat="1" ht="15.75">
      <c r="A60" s="27"/>
      <c r="B60" s="9" t="s">
        <v>67</v>
      </c>
      <c r="C60" s="9" t="s">
        <v>29</v>
      </c>
      <c r="D60" s="9" t="s">
        <v>239</v>
      </c>
      <c r="E60" s="13"/>
      <c r="F60" s="37"/>
      <c r="G60" s="13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4" customFormat="1" ht="15.75">
      <c r="A61" s="27"/>
      <c r="B61" s="9" t="s">
        <v>26</v>
      </c>
      <c r="C61" s="9" t="s">
        <v>29</v>
      </c>
      <c r="D61" s="9" t="s">
        <v>3</v>
      </c>
      <c r="E61" s="13"/>
      <c r="F61" s="37"/>
      <c r="G61" s="13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4" customFormat="1" ht="15.75">
      <c r="A62" s="27"/>
      <c r="B62" s="9" t="s">
        <v>68</v>
      </c>
      <c r="C62" s="9" t="s">
        <v>35</v>
      </c>
      <c r="D62" s="47">
        <f>E59/E2</f>
        <v>20.006</v>
      </c>
      <c r="E62" s="13"/>
      <c r="F62" s="37"/>
      <c r="G62" s="13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4" customFormat="1" ht="31.5">
      <c r="A63" s="27"/>
      <c r="B63" s="24" t="s">
        <v>64</v>
      </c>
      <c r="C63" s="24" t="s">
        <v>29</v>
      </c>
      <c r="D63" s="24" t="s">
        <v>214</v>
      </c>
      <c r="E63" s="13"/>
      <c r="F63" s="37"/>
      <c r="G63" s="13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4" customFormat="1" ht="15.75">
      <c r="A64" s="27"/>
      <c r="B64" s="9" t="s">
        <v>65</v>
      </c>
      <c r="C64" s="9" t="s">
        <v>35</v>
      </c>
      <c r="D64" s="28">
        <f>E65+E77+E81+E69</f>
        <v>182438.50680000003</v>
      </c>
      <c r="E64" s="13"/>
      <c r="F64" s="37"/>
      <c r="G64" s="13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14" customFormat="1" ht="69" customHeight="1">
      <c r="A65" s="27"/>
      <c r="B65" s="9" t="s">
        <v>66</v>
      </c>
      <c r="C65" s="9" t="s">
        <v>29</v>
      </c>
      <c r="D65" s="9" t="s">
        <v>236</v>
      </c>
      <c r="E65" s="13">
        <f>'[2]гук(2016)'!$FF$81*7*E2</f>
        <v>162285.7068</v>
      </c>
      <c r="F65" s="37">
        <v>4</v>
      </c>
      <c r="G65" s="13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s="14" customFormat="1" ht="15.75">
      <c r="A66" s="27"/>
      <c r="B66" s="9" t="s">
        <v>67</v>
      </c>
      <c r="C66" s="9" t="s">
        <v>29</v>
      </c>
      <c r="D66" s="9" t="s">
        <v>2</v>
      </c>
      <c r="E66" s="13"/>
      <c r="F66" s="37"/>
      <c r="G66" s="13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4" customFormat="1" ht="15.75">
      <c r="A67" s="27"/>
      <c r="B67" s="9" t="s">
        <v>26</v>
      </c>
      <c r="C67" s="9" t="s">
        <v>29</v>
      </c>
      <c r="D67" s="9" t="s">
        <v>230</v>
      </c>
      <c r="E67" s="13"/>
      <c r="F67" s="37"/>
      <c r="G67" s="13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4" customFormat="1" ht="15.75">
      <c r="A68" s="27"/>
      <c r="B68" s="9" t="s">
        <v>68</v>
      </c>
      <c r="C68" s="9" t="s">
        <v>35</v>
      </c>
      <c r="D68" s="28">
        <f>E65/F65</f>
        <v>40571.4267</v>
      </c>
      <c r="E68" s="13"/>
      <c r="F68" s="37"/>
      <c r="G68" s="13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4" customFormat="1" ht="31.5">
      <c r="A69" s="27"/>
      <c r="B69" s="9" t="s">
        <v>66</v>
      </c>
      <c r="C69" s="9" t="s">
        <v>29</v>
      </c>
      <c r="D69" s="9" t="s">
        <v>235</v>
      </c>
      <c r="E69" s="13">
        <v>13244</v>
      </c>
      <c r="F69" s="37">
        <v>4</v>
      </c>
      <c r="G69" s="13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4" customFormat="1" ht="15.75">
      <c r="A70" s="27"/>
      <c r="B70" s="9" t="s">
        <v>67</v>
      </c>
      <c r="C70" s="9" t="s">
        <v>29</v>
      </c>
      <c r="D70" s="9" t="s">
        <v>81</v>
      </c>
      <c r="E70" s="13"/>
      <c r="F70" s="37"/>
      <c r="G70" s="13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14" customFormat="1" ht="15.75">
      <c r="A71" s="27"/>
      <c r="B71" s="9" t="s">
        <v>26</v>
      </c>
      <c r="C71" s="9" t="s">
        <v>29</v>
      </c>
      <c r="D71" s="9" t="s">
        <v>230</v>
      </c>
      <c r="E71" s="13"/>
      <c r="F71" s="37"/>
      <c r="G71" s="13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s="14" customFormat="1" ht="15.75">
      <c r="A72" s="27"/>
      <c r="B72" s="9" t="s">
        <v>68</v>
      </c>
      <c r="C72" s="9" t="s">
        <v>35</v>
      </c>
      <c r="D72" s="47">
        <f>E69/F69</f>
        <v>3311</v>
      </c>
      <c r="E72" s="13"/>
      <c r="F72" s="37"/>
      <c r="G72" s="13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4" customFormat="1" ht="31.5">
      <c r="A73" s="27"/>
      <c r="B73" s="9" t="s">
        <v>66</v>
      </c>
      <c r="C73" s="9" t="s">
        <v>29</v>
      </c>
      <c r="D73" s="47" t="s">
        <v>300</v>
      </c>
      <c r="E73" s="13"/>
      <c r="F73" s="37">
        <v>4</v>
      </c>
      <c r="G73" s="13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4" customFormat="1" ht="15.75">
      <c r="A74" s="27"/>
      <c r="B74" s="9" t="s">
        <v>67</v>
      </c>
      <c r="C74" s="9" t="s">
        <v>29</v>
      </c>
      <c r="D74" s="9" t="s">
        <v>81</v>
      </c>
      <c r="E74" s="13"/>
      <c r="F74" s="37"/>
      <c r="G74" s="13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4" customFormat="1" ht="15.75">
      <c r="A75" s="27"/>
      <c r="B75" s="9" t="s">
        <v>26</v>
      </c>
      <c r="C75" s="9" t="s">
        <v>29</v>
      </c>
      <c r="D75" s="9" t="s">
        <v>230</v>
      </c>
      <c r="E75" s="13"/>
      <c r="F75" s="37"/>
      <c r="G75" s="13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4" customFormat="1" ht="15.75">
      <c r="A76" s="27"/>
      <c r="B76" s="9" t="s">
        <v>68</v>
      </c>
      <c r="C76" s="9" t="s">
        <v>35</v>
      </c>
      <c r="D76" s="47">
        <f>E73/F73</f>
        <v>0</v>
      </c>
      <c r="E76" s="13"/>
      <c r="F76" s="37"/>
      <c r="G76" s="13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4" customFormat="1" ht="31.5">
      <c r="A77" s="27"/>
      <c r="B77" s="9" t="s">
        <v>66</v>
      </c>
      <c r="C77" s="9" t="s">
        <v>29</v>
      </c>
      <c r="D77" s="9" t="s">
        <v>301</v>
      </c>
      <c r="E77" s="13">
        <v>5092.57</v>
      </c>
      <c r="F77" s="37"/>
      <c r="G77" s="13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4" customFormat="1" ht="15.75">
      <c r="A78" s="27"/>
      <c r="B78" s="9" t="s">
        <v>67</v>
      </c>
      <c r="C78" s="9" t="s">
        <v>29</v>
      </c>
      <c r="D78" s="9" t="s">
        <v>282</v>
      </c>
      <c r="E78" s="13"/>
      <c r="F78" s="37"/>
      <c r="G78" s="13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4" customFormat="1" ht="15.75">
      <c r="A79" s="27"/>
      <c r="B79" s="9" t="s">
        <v>26</v>
      </c>
      <c r="C79" s="9" t="s">
        <v>29</v>
      </c>
      <c r="D79" s="9" t="s">
        <v>3</v>
      </c>
      <c r="E79" s="13"/>
      <c r="F79" s="37"/>
      <c r="G79" s="13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4" customFormat="1" ht="15.75">
      <c r="A80" s="27"/>
      <c r="B80" s="9" t="s">
        <v>68</v>
      </c>
      <c r="C80" s="9" t="s">
        <v>35</v>
      </c>
      <c r="D80" s="47">
        <f>E77/E2</f>
        <v>0.5719996405746313</v>
      </c>
      <c r="E80" s="13"/>
      <c r="F80" s="37"/>
      <c r="G80" s="13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4" customFormat="1" ht="31.5">
      <c r="A81" s="27"/>
      <c r="B81" s="9" t="s">
        <v>66</v>
      </c>
      <c r="C81" s="9" t="s">
        <v>29</v>
      </c>
      <c r="D81" s="9" t="s">
        <v>302</v>
      </c>
      <c r="E81" s="13">
        <v>1816.23</v>
      </c>
      <c r="F81" s="37"/>
      <c r="G81" s="1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4" customFormat="1" ht="15.75">
      <c r="A82" s="27"/>
      <c r="B82" s="9" t="s">
        <v>67</v>
      </c>
      <c r="C82" s="9" t="s">
        <v>29</v>
      </c>
      <c r="D82" s="9" t="s">
        <v>6</v>
      </c>
      <c r="E82" s="13"/>
      <c r="F82" s="37"/>
      <c r="G82" s="13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14" customFormat="1" ht="15.75">
      <c r="A83" s="27"/>
      <c r="B83" s="9" t="s">
        <v>26</v>
      </c>
      <c r="C83" s="9" t="s">
        <v>29</v>
      </c>
      <c r="D83" s="9" t="s">
        <v>3</v>
      </c>
      <c r="E83" s="13"/>
      <c r="F83" s="37"/>
      <c r="G83" s="13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14" customFormat="1" ht="15.75">
      <c r="A84" s="27"/>
      <c r="B84" s="9" t="s">
        <v>68</v>
      </c>
      <c r="C84" s="9" t="s">
        <v>35</v>
      </c>
      <c r="D84" s="47">
        <f>E81/E2</f>
        <v>0.20399973043097347</v>
      </c>
      <c r="E84" s="13"/>
      <c r="F84" s="37"/>
      <c r="G84" s="13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26" customFormat="1" ht="31.5">
      <c r="A85" s="38" t="s">
        <v>82</v>
      </c>
      <c r="B85" s="24" t="s">
        <v>64</v>
      </c>
      <c r="C85" s="24" t="s">
        <v>29</v>
      </c>
      <c r="D85" s="24" t="s">
        <v>16</v>
      </c>
      <c r="E85" s="13"/>
      <c r="F85" s="29"/>
      <c r="G85" s="13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s="14" customFormat="1" ht="15.75">
      <c r="A86" s="27" t="s">
        <v>83</v>
      </c>
      <c r="B86" s="9" t="s">
        <v>65</v>
      </c>
      <c r="C86" s="9" t="s">
        <v>35</v>
      </c>
      <c r="D86" s="28">
        <f>E87+E91</f>
        <v>17722.59</v>
      </c>
      <c r="E86" s="13"/>
      <c r="F86" s="37"/>
      <c r="G86" s="13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4" customFormat="1" ht="31.5">
      <c r="A87" s="27" t="s">
        <v>84</v>
      </c>
      <c r="B87" s="9" t="s">
        <v>66</v>
      </c>
      <c r="C87" s="9" t="s">
        <v>29</v>
      </c>
      <c r="D87" s="9" t="s">
        <v>219</v>
      </c>
      <c r="E87" s="13">
        <v>17722.59</v>
      </c>
      <c r="F87" s="37"/>
      <c r="G87" s="13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4" customFormat="1" ht="15.75">
      <c r="A88" s="27" t="s">
        <v>85</v>
      </c>
      <c r="B88" s="9" t="s">
        <v>67</v>
      </c>
      <c r="C88" s="9" t="s">
        <v>29</v>
      </c>
      <c r="D88" s="9" t="s">
        <v>81</v>
      </c>
      <c r="E88" s="13"/>
      <c r="F88" s="37"/>
      <c r="G88" s="13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4" customFormat="1" ht="15.75">
      <c r="A89" s="27" t="s">
        <v>86</v>
      </c>
      <c r="B89" s="9" t="s">
        <v>26</v>
      </c>
      <c r="C89" s="9" t="s">
        <v>29</v>
      </c>
      <c r="D89" s="9" t="s">
        <v>3</v>
      </c>
      <c r="E89" s="13"/>
      <c r="F89" s="37"/>
      <c r="G89" s="13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4" customFormat="1" ht="15.75">
      <c r="A90" s="27" t="s">
        <v>87</v>
      </c>
      <c r="B90" s="9" t="s">
        <v>68</v>
      </c>
      <c r="C90" s="9" t="s">
        <v>35</v>
      </c>
      <c r="D90" s="47">
        <f>E87/E2</f>
        <v>1.9906088890386493</v>
      </c>
      <c r="E90" s="13"/>
      <c r="F90" s="37"/>
      <c r="G90" s="13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4" customFormat="1" ht="31.5">
      <c r="A91" s="27"/>
      <c r="B91" s="9" t="s">
        <v>66</v>
      </c>
      <c r="C91" s="9" t="s">
        <v>29</v>
      </c>
      <c r="D91" s="47" t="s">
        <v>299</v>
      </c>
      <c r="E91" s="13"/>
      <c r="F91" s="37"/>
      <c r="G91" s="1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4" customFormat="1" ht="15.75">
      <c r="A92" s="27"/>
      <c r="B92" s="9" t="s">
        <v>67</v>
      </c>
      <c r="C92" s="9" t="s">
        <v>29</v>
      </c>
      <c r="D92" s="9" t="s">
        <v>81</v>
      </c>
      <c r="E92" s="13"/>
      <c r="F92" s="37"/>
      <c r="G92" s="13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4" customFormat="1" ht="15.75">
      <c r="A93" s="27"/>
      <c r="B93" s="9" t="s">
        <v>26</v>
      </c>
      <c r="C93" s="9" t="s">
        <v>29</v>
      </c>
      <c r="D93" s="9" t="s">
        <v>3</v>
      </c>
      <c r="E93" s="13"/>
      <c r="F93" s="37"/>
      <c r="G93" s="13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4" customFormat="1" ht="15.75">
      <c r="A94" s="27"/>
      <c r="B94" s="9" t="s">
        <v>68</v>
      </c>
      <c r="C94" s="9" t="s">
        <v>35</v>
      </c>
      <c r="D94" s="47">
        <f>E91/E2</f>
        <v>0</v>
      </c>
      <c r="E94" s="13"/>
      <c r="F94" s="37"/>
      <c r="G94" s="13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26" customFormat="1" ht="31.5">
      <c r="A95" s="38" t="s">
        <v>88</v>
      </c>
      <c r="B95" s="24" t="s">
        <v>64</v>
      </c>
      <c r="C95" s="24" t="s">
        <v>29</v>
      </c>
      <c r="D95" s="24" t="s">
        <v>17</v>
      </c>
      <c r="E95" s="13">
        <v>1674.23</v>
      </c>
      <c r="F95" s="34" t="s">
        <v>247</v>
      </c>
      <c r="G95" s="13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s="14" customFormat="1" ht="15.75">
      <c r="A96" s="27" t="s">
        <v>89</v>
      </c>
      <c r="B96" s="9" t="s">
        <v>65</v>
      </c>
      <c r="C96" s="9" t="s">
        <v>35</v>
      </c>
      <c r="D96" s="9">
        <f>E95</f>
        <v>1674.23</v>
      </c>
      <c r="E96" s="13"/>
      <c r="F96" s="37">
        <v>158</v>
      </c>
      <c r="G96" s="13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4" customFormat="1" ht="31.5">
      <c r="A97" s="27" t="s">
        <v>90</v>
      </c>
      <c r="B97" s="9" t="s">
        <v>66</v>
      </c>
      <c r="C97" s="9" t="s">
        <v>29</v>
      </c>
      <c r="D97" s="9" t="s">
        <v>218</v>
      </c>
      <c r="E97" s="13"/>
      <c r="F97" s="37"/>
      <c r="G97" s="13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4" customFormat="1" ht="15.75">
      <c r="A98" s="27" t="s">
        <v>91</v>
      </c>
      <c r="B98" s="9" t="s">
        <v>67</v>
      </c>
      <c r="C98" s="9" t="s">
        <v>29</v>
      </c>
      <c r="D98" s="9" t="s">
        <v>13</v>
      </c>
      <c r="E98" s="13"/>
      <c r="F98" s="37"/>
      <c r="G98" s="13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4" customFormat="1" ht="15.75">
      <c r="A99" s="27" t="s">
        <v>92</v>
      </c>
      <c r="B99" s="9" t="s">
        <v>26</v>
      </c>
      <c r="C99" s="9" t="s">
        <v>29</v>
      </c>
      <c r="D99" s="9" t="s">
        <v>230</v>
      </c>
      <c r="E99" s="13"/>
      <c r="F99" s="37"/>
      <c r="G99" s="13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4" customFormat="1" ht="15.75">
      <c r="A100" s="27" t="s">
        <v>93</v>
      </c>
      <c r="B100" s="9" t="s">
        <v>68</v>
      </c>
      <c r="C100" s="9" t="s">
        <v>35</v>
      </c>
      <c r="D100" s="47">
        <f>E95/F96</f>
        <v>10.596392405063291</v>
      </c>
      <c r="E100" s="13"/>
      <c r="F100" s="37"/>
      <c r="G100" s="13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26" customFormat="1" ht="15.75">
      <c r="A101" s="38" t="s">
        <v>94</v>
      </c>
      <c r="B101" s="24" t="s">
        <v>64</v>
      </c>
      <c r="C101" s="24" t="s">
        <v>29</v>
      </c>
      <c r="D101" s="24" t="s">
        <v>7</v>
      </c>
      <c r="E101" s="13"/>
      <c r="F101" s="25"/>
      <c r="G101" s="13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s="14" customFormat="1" ht="15.75">
      <c r="A102" s="27" t="s">
        <v>95</v>
      </c>
      <c r="B102" s="9" t="s">
        <v>65</v>
      </c>
      <c r="C102" s="9" t="s">
        <v>35</v>
      </c>
      <c r="D102" s="28">
        <f>E103+E107</f>
        <v>45591.92683333333</v>
      </c>
      <c r="E102" s="13"/>
      <c r="F102" s="25"/>
      <c r="G102" s="13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4" customFormat="1" ht="31.5">
      <c r="A103" s="27" t="s">
        <v>96</v>
      </c>
      <c r="B103" s="9" t="s">
        <v>66</v>
      </c>
      <c r="C103" s="9" t="s">
        <v>29</v>
      </c>
      <c r="D103" s="9" t="s">
        <v>217</v>
      </c>
      <c r="E103" s="13">
        <f>'[1]2018 Управл'!$V$89</f>
        <v>27696.695833333335</v>
      </c>
      <c r="F103" s="25"/>
      <c r="G103" s="13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4" customFormat="1" ht="15.75">
      <c r="A104" s="27" t="s">
        <v>97</v>
      </c>
      <c r="B104" s="9" t="s">
        <v>67</v>
      </c>
      <c r="C104" s="9" t="s">
        <v>29</v>
      </c>
      <c r="D104" s="9" t="s">
        <v>12</v>
      </c>
      <c r="E104" s="13"/>
      <c r="F104" s="25"/>
      <c r="G104" s="13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4" customFormat="1" ht="15.75">
      <c r="A105" s="27" t="s">
        <v>98</v>
      </c>
      <c r="B105" s="9" t="s">
        <v>26</v>
      </c>
      <c r="C105" s="9" t="s">
        <v>29</v>
      </c>
      <c r="D105" s="9" t="s">
        <v>3</v>
      </c>
      <c r="E105" s="13"/>
      <c r="F105" s="25"/>
      <c r="G105" s="13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4" customFormat="1" ht="15.75">
      <c r="A106" s="27" t="s">
        <v>99</v>
      </c>
      <c r="B106" s="9" t="s">
        <v>68</v>
      </c>
      <c r="C106" s="9" t="s">
        <v>35</v>
      </c>
      <c r="D106" s="47">
        <f>E103/E2</f>
        <v>3.110904722325183</v>
      </c>
      <c r="E106" s="13"/>
      <c r="F106" s="25"/>
      <c r="G106" s="13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4" customFormat="1" ht="31.5">
      <c r="A107" s="27" t="s">
        <v>100</v>
      </c>
      <c r="B107" s="9" t="s">
        <v>66</v>
      </c>
      <c r="C107" s="9" t="s">
        <v>29</v>
      </c>
      <c r="D107" s="9" t="s">
        <v>0</v>
      </c>
      <c r="E107" s="13">
        <f>'[1]2018 Управл'!$Z$89</f>
        <v>17895.231</v>
      </c>
      <c r="F107" s="25"/>
      <c r="G107" s="13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4" customFormat="1" ht="15.75">
      <c r="A108" s="27" t="s">
        <v>101</v>
      </c>
      <c r="B108" s="9" t="s">
        <v>67</v>
      </c>
      <c r="C108" s="9" t="s">
        <v>29</v>
      </c>
      <c r="D108" s="9" t="s">
        <v>5</v>
      </c>
      <c r="E108" s="13"/>
      <c r="F108" s="25"/>
      <c r="G108" s="13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4" customFormat="1" ht="15.75">
      <c r="A109" s="27" t="s">
        <v>102</v>
      </c>
      <c r="B109" s="9" t="s">
        <v>26</v>
      </c>
      <c r="C109" s="9" t="s">
        <v>29</v>
      </c>
      <c r="D109" s="9" t="s">
        <v>3</v>
      </c>
      <c r="E109" s="13"/>
      <c r="F109" s="25"/>
      <c r="G109" s="13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4" customFormat="1" ht="15.75">
      <c r="A110" s="27" t="s">
        <v>103</v>
      </c>
      <c r="B110" s="9" t="s">
        <v>68</v>
      </c>
      <c r="C110" s="9" t="s">
        <v>35</v>
      </c>
      <c r="D110" s="47">
        <f>E107/E2</f>
        <v>2.01</v>
      </c>
      <c r="E110" s="13"/>
      <c r="F110" s="25"/>
      <c r="G110" s="13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26" customFormat="1" ht="47.25">
      <c r="A111" s="38" t="s">
        <v>104</v>
      </c>
      <c r="B111" s="24" t="s">
        <v>64</v>
      </c>
      <c r="C111" s="24" t="s">
        <v>29</v>
      </c>
      <c r="D111" s="24" t="s">
        <v>8</v>
      </c>
      <c r="E111" s="13"/>
      <c r="F111" s="9"/>
      <c r="G111" s="13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s="14" customFormat="1" ht="15.75">
      <c r="A112" s="27" t="s">
        <v>105</v>
      </c>
      <c r="B112" s="9" t="s">
        <v>65</v>
      </c>
      <c r="C112" s="9" t="s">
        <v>35</v>
      </c>
      <c r="D112" s="28">
        <f>E113+E117</f>
        <v>242.928</v>
      </c>
      <c r="E112" s="13"/>
      <c r="F112" s="9"/>
      <c r="G112" s="13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4" customFormat="1" ht="31.5">
      <c r="A113" s="27" t="s">
        <v>106</v>
      </c>
      <c r="B113" s="9" t="s">
        <v>66</v>
      </c>
      <c r="C113" s="9" t="s">
        <v>29</v>
      </c>
      <c r="D113" s="9" t="s">
        <v>298</v>
      </c>
      <c r="E113" s="13">
        <v>0</v>
      </c>
      <c r="F113" s="40"/>
      <c r="G113" s="13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4" customFormat="1" ht="15.75">
      <c r="A114" s="27" t="s">
        <v>107</v>
      </c>
      <c r="B114" s="9" t="s">
        <v>67</v>
      </c>
      <c r="C114" s="9" t="s">
        <v>29</v>
      </c>
      <c r="D114" s="9" t="s">
        <v>266</v>
      </c>
      <c r="E114" s="13"/>
      <c r="F114" s="40"/>
      <c r="G114" s="13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4" customFormat="1" ht="15.75">
      <c r="A115" s="27" t="s">
        <v>108</v>
      </c>
      <c r="B115" s="9" t="s">
        <v>26</v>
      </c>
      <c r="C115" s="9" t="s">
        <v>29</v>
      </c>
      <c r="D115" s="9" t="s">
        <v>3</v>
      </c>
      <c r="E115" s="13"/>
      <c r="F115" s="37"/>
      <c r="G115" s="13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4" customFormat="1" ht="15.75">
      <c r="A116" s="27" t="s">
        <v>109</v>
      </c>
      <c r="B116" s="9" t="s">
        <v>68</v>
      </c>
      <c r="C116" s="9" t="s">
        <v>35</v>
      </c>
      <c r="D116" s="47">
        <f>E113/E2</f>
        <v>0</v>
      </c>
      <c r="E116" s="13"/>
      <c r="F116" s="9"/>
      <c r="G116" s="13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4" customFormat="1" ht="31.5">
      <c r="A117" s="27" t="s">
        <v>110</v>
      </c>
      <c r="B117" s="9" t="s">
        <v>66</v>
      </c>
      <c r="C117" s="9" t="s">
        <v>29</v>
      </c>
      <c r="D117" s="9" t="s">
        <v>297</v>
      </c>
      <c r="E117" s="13">
        <v>242.928</v>
      </c>
      <c r="F117" s="9">
        <v>674.8</v>
      </c>
      <c r="G117" s="13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4" customFormat="1" ht="15.75">
      <c r="A118" s="27" t="s">
        <v>111</v>
      </c>
      <c r="B118" s="9" t="s">
        <v>67</v>
      </c>
      <c r="C118" s="9" t="s">
        <v>29</v>
      </c>
      <c r="D118" s="9" t="s">
        <v>13</v>
      </c>
      <c r="E118" s="13"/>
      <c r="F118" s="37"/>
      <c r="G118" s="13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4" customFormat="1" ht="15.75">
      <c r="A119" s="27" t="s">
        <v>112</v>
      </c>
      <c r="B119" s="9" t="s">
        <v>26</v>
      </c>
      <c r="C119" s="9" t="s">
        <v>29</v>
      </c>
      <c r="D119" s="9" t="s">
        <v>3</v>
      </c>
      <c r="E119" s="13"/>
      <c r="F119" s="37"/>
      <c r="G119" s="13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4" customFormat="1" ht="15.75">
      <c r="A120" s="27" t="s">
        <v>113</v>
      </c>
      <c r="B120" s="9" t="s">
        <v>68</v>
      </c>
      <c r="C120" s="9" t="s">
        <v>35</v>
      </c>
      <c r="D120" s="47">
        <f>E117</f>
        <v>242.928</v>
      </c>
      <c r="E120" s="13"/>
      <c r="F120" s="37"/>
      <c r="G120" s="13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26" customFormat="1" ht="63">
      <c r="A121" s="38" t="s">
        <v>114</v>
      </c>
      <c r="B121" s="24" t="s">
        <v>64</v>
      </c>
      <c r="C121" s="24" t="s">
        <v>29</v>
      </c>
      <c r="D121" s="24" t="s">
        <v>10</v>
      </c>
      <c r="E121" s="13"/>
      <c r="F121" s="37"/>
      <c r="G121" s="13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s="14" customFormat="1" ht="15.75">
      <c r="A122" s="27" t="s">
        <v>115</v>
      </c>
      <c r="B122" s="9" t="s">
        <v>65</v>
      </c>
      <c r="C122" s="9" t="s">
        <v>35</v>
      </c>
      <c r="D122" s="28">
        <f>E123+E127+E131+E135+E139+E143+E147+E151+E155+E159+E163+E167+E171</f>
        <v>59082.73</v>
      </c>
      <c r="E122" s="13"/>
      <c r="F122" s="37"/>
      <c r="G122" s="13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4" customFormat="1" ht="31.5">
      <c r="A123" s="27" t="s">
        <v>116</v>
      </c>
      <c r="B123" s="9" t="s">
        <v>66</v>
      </c>
      <c r="C123" s="9" t="s">
        <v>29</v>
      </c>
      <c r="D123" s="9" t="s">
        <v>276</v>
      </c>
      <c r="E123" s="13">
        <v>170.94</v>
      </c>
      <c r="F123" s="37"/>
      <c r="G123" s="13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4" customFormat="1" ht="15.75">
      <c r="A124" s="27" t="s">
        <v>117</v>
      </c>
      <c r="B124" s="9" t="s">
        <v>67</v>
      </c>
      <c r="C124" s="9" t="s">
        <v>29</v>
      </c>
      <c r="D124" s="9" t="s">
        <v>222</v>
      </c>
      <c r="E124" s="13"/>
      <c r="F124" s="37"/>
      <c r="G124" s="13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4" customFormat="1" ht="15.75">
      <c r="A125" s="27" t="s">
        <v>118</v>
      </c>
      <c r="B125" s="9" t="s">
        <v>26</v>
      </c>
      <c r="C125" s="9" t="s">
        <v>29</v>
      </c>
      <c r="D125" s="9" t="s">
        <v>3</v>
      </c>
      <c r="E125" s="13"/>
      <c r="F125" s="37"/>
      <c r="G125" s="13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4" customFormat="1" ht="15.75">
      <c r="A126" s="27" t="s">
        <v>119</v>
      </c>
      <c r="B126" s="9" t="s">
        <v>68</v>
      </c>
      <c r="C126" s="9" t="s">
        <v>35</v>
      </c>
      <c r="D126" s="47">
        <f>E123/E2</f>
        <v>0.019200053913805304</v>
      </c>
      <c r="E126" s="13"/>
      <c r="F126" s="37"/>
      <c r="G126" s="13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4" customFormat="1" ht="31.5">
      <c r="A127" s="27" t="s">
        <v>120</v>
      </c>
      <c r="B127" s="9" t="s">
        <v>66</v>
      </c>
      <c r="C127" s="9" t="s">
        <v>29</v>
      </c>
      <c r="D127" s="9" t="s">
        <v>277</v>
      </c>
      <c r="E127" s="13">
        <v>1586.53</v>
      </c>
      <c r="F127" s="37"/>
      <c r="G127" s="13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4" customFormat="1" ht="15.75">
      <c r="A128" s="27" t="s">
        <v>121</v>
      </c>
      <c r="B128" s="9" t="s">
        <v>67</v>
      </c>
      <c r="C128" s="9" t="s">
        <v>29</v>
      </c>
      <c r="D128" s="9" t="s">
        <v>278</v>
      </c>
      <c r="E128" s="13"/>
      <c r="F128" s="37"/>
      <c r="G128" s="13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4" customFormat="1" ht="15.75">
      <c r="A129" s="27" t="s">
        <v>122</v>
      </c>
      <c r="B129" s="9" t="s">
        <v>26</v>
      </c>
      <c r="C129" s="9" t="s">
        <v>29</v>
      </c>
      <c r="D129" s="9" t="s">
        <v>3</v>
      </c>
      <c r="E129" s="13"/>
      <c r="F129" s="37"/>
      <c r="G129" s="13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4" customFormat="1" ht="15.75">
      <c r="A130" s="27" t="s">
        <v>123</v>
      </c>
      <c r="B130" s="9" t="s">
        <v>68</v>
      </c>
      <c r="C130" s="9" t="s">
        <v>35</v>
      </c>
      <c r="D130" s="47">
        <f>E127/E2</f>
        <v>0.17819972818456492</v>
      </c>
      <c r="E130" s="13"/>
      <c r="F130" s="37"/>
      <c r="G130" s="13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4" customFormat="1" ht="31.5">
      <c r="A131" s="27"/>
      <c r="B131" s="9" t="s">
        <v>66</v>
      </c>
      <c r="C131" s="9" t="s">
        <v>29</v>
      </c>
      <c r="D131" s="47" t="s">
        <v>279</v>
      </c>
      <c r="E131" s="13">
        <v>3378.73</v>
      </c>
      <c r="F131" s="37"/>
      <c r="G131" s="13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4" customFormat="1" ht="15.75">
      <c r="A132" s="27"/>
      <c r="B132" s="9" t="s">
        <v>67</v>
      </c>
      <c r="C132" s="9" t="s">
        <v>29</v>
      </c>
      <c r="D132" s="47" t="s">
        <v>280</v>
      </c>
      <c r="E132" s="13"/>
      <c r="F132" s="37"/>
      <c r="G132" s="13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4" customFormat="1" ht="15.75">
      <c r="A133" s="27"/>
      <c r="B133" s="9" t="s">
        <v>26</v>
      </c>
      <c r="C133" s="9" t="s">
        <v>29</v>
      </c>
      <c r="D133" s="9" t="s">
        <v>3</v>
      </c>
      <c r="E133" s="13"/>
      <c r="F133" s="37"/>
      <c r="G133" s="13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4" customFormat="1" ht="15.75">
      <c r="A134" s="27"/>
      <c r="B134" s="9" t="s">
        <v>68</v>
      </c>
      <c r="C134" s="9" t="s">
        <v>35</v>
      </c>
      <c r="D134" s="47">
        <f>E131/E2</f>
        <v>0.3795003987375184</v>
      </c>
      <c r="E134" s="13"/>
      <c r="F134" s="37"/>
      <c r="G134" s="13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4" customFormat="1" ht="31.5">
      <c r="A135" s="27" t="s">
        <v>124</v>
      </c>
      <c r="B135" s="9" t="s">
        <v>66</v>
      </c>
      <c r="C135" s="9" t="s">
        <v>29</v>
      </c>
      <c r="D135" s="9" t="s">
        <v>281</v>
      </c>
      <c r="E135" s="13">
        <v>9161.29</v>
      </c>
      <c r="F135" s="37"/>
      <c r="G135" s="13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4" customFormat="1" ht="15.75">
      <c r="A136" s="27" t="s">
        <v>125</v>
      </c>
      <c r="B136" s="9" t="s">
        <v>67</v>
      </c>
      <c r="C136" s="9" t="s">
        <v>29</v>
      </c>
      <c r="D136" s="9" t="s">
        <v>282</v>
      </c>
      <c r="E136" s="13"/>
      <c r="F136" s="37"/>
      <c r="G136" s="13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4" customFormat="1" ht="15.75">
      <c r="A137" s="27" t="s">
        <v>126</v>
      </c>
      <c r="B137" s="9" t="s">
        <v>26</v>
      </c>
      <c r="C137" s="9" t="s">
        <v>29</v>
      </c>
      <c r="D137" s="9" t="s">
        <v>3</v>
      </c>
      <c r="E137" s="13"/>
      <c r="F137" s="37"/>
      <c r="G137" s="13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4" customFormat="1" ht="15.75">
      <c r="A138" s="27" t="s">
        <v>127</v>
      </c>
      <c r="B138" s="9" t="s">
        <v>68</v>
      </c>
      <c r="C138" s="9" t="s">
        <v>35</v>
      </c>
      <c r="D138" s="47">
        <f>E135/E2</f>
        <v>1.0290000112320428</v>
      </c>
      <c r="E138" s="13"/>
      <c r="F138" s="37"/>
      <c r="G138" s="13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4" customFormat="1" ht="31.5">
      <c r="A139" s="27"/>
      <c r="B139" s="9" t="s">
        <v>66</v>
      </c>
      <c r="C139" s="9" t="s">
        <v>29</v>
      </c>
      <c r="D139" s="47" t="s">
        <v>283</v>
      </c>
      <c r="E139" s="13">
        <v>1748.83</v>
      </c>
      <c r="F139" s="37"/>
      <c r="G139" s="13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4" customFormat="1" ht="15.75">
      <c r="A140" s="27"/>
      <c r="B140" s="9" t="s">
        <v>67</v>
      </c>
      <c r="C140" s="9" t="s">
        <v>29</v>
      </c>
      <c r="D140" s="9" t="s">
        <v>284</v>
      </c>
      <c r="E140" s="13"/>
      <c r="F140" s="37"/>
      <c r="G140" s="13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4" customFormat="1" ht="15.75">
      <c r="A141" s="27"/>
      <c r="B141" s="9" t="s">
        <v>26</v>
      </c>
      <c r="C141" s="9" t="s">
        <v>29</v>
      </c>
      <c r="D141" s="47" t="s">
        <v>3</v>
      </c>
      <c r="E141" s="13"/>
      <c r="F141" s="37"/>
      <c r="G141" s="13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4" customFormat="1" ht="15.75">
      <c r="A142" s="27"/>
      <c r="B142" s="9" t="s">
        <v>68</v>
      </c>
      <c r="C142" s="9" t="s">
        <v>35</v>
      </c>
      <c r="D142" s="47">
        <f>E139/E2</f>
        <v>0.19642933360290235</v>
      </c>
      <c r="E142" s="13"/>
      <c r="F142" s="37"/>
      <c r="G142" s="13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4" customFormat="1" ht="31.5">
      <c r="A143" s="27"/>
      <c r="B143" s="9" t="s">
        <v>66</v>
      </c>
      <c r="C143" s="9" t="s">
        <v>29</v>
      </c>
      <c r="D143" s="47" t="s">
        <v>285</v>
      </c>
      <c r="E143" s="13">
        <v>2168.01</v>
      </c>
      <c r="F143" s="37"/>
      <c r="G143" s="13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4" customFormat="1" ht="15.75">
      <c r="A144" s="27"/>
      <c r="B144" s="9" t="s">
        <v>67</v>
      </c>
      <c r="C144" s="9" t="s">
        <v>29</v>
      </c>
      <c r="D144" s="9" t="s">
        <v>286</v>
      </c>
      <c r="E144" s="13"/>
      <c r="F144" s="37"/>
      <c r="G144" s="13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4" customFormat="1" ht="15.75">
      <c r="A145" s="27"/>
      <c r="B145" s="9" t="s">
        <v>26</v>
      </c>
      <c r="C145" s="9" t="s">
        <v>29</v>
      </c>
      <c r="D145" s="47" t="s">
        <v>3</v>
      </c>
      <c r="E145" s="13"/>
      <c r="F145" s="37"/>
      <c r="G145" s="13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4" customFormat="1" ht="15.75">
      <c r="A146" s="27"/>
      <c r="B146" s="9" t="s">
        <v>68</v>
      </c>
      <c r="C146" s="9" t="s">
        <v>35</v>
      </c>
      <c r="D146" s="47">
        <f>E143/E2</f>
        <v>0.24351181049297438</v>
      </c>
      <c r="E146" s="13"/>
      <c r="F146" s="37"/>
      <c r="G146" s="13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4" customFormat="1" ht="31.5">
      <c r="A147" s="27"/>
      <c r="B147" s="9" t="s">
        <v>66</v>
      </c>
      <c r="C147" s="9" t="s">
        <v>29</v>
      </c>
      <c r="D147" s="47" t="s">
        <v>289</v>
      </c>
      <c r="E147" s="13">
        <v>30323.96</v>
      </c>
      <c r="F147" s="37"/>
      <c r="G147" s="13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4" customFormat="1" ht="15.75">
      <c r="A148" s="27"/>
      <c r="B148" s="9" t="s">
        <v>67</v>
      </c>
      <c r="C148" s="9" t="s">
        <v>29</v>
      </c>
      <c r="D148" s="47" t="s">
        <v>290</v>
      </c>
      <c r="E148" s="13"/>
      <c r="F148" s="37"/>
      <c r="G148" s="13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4" customFormat="1" ht="15.75">
      <c r="A149" s="27"/>
      <c r="B149" s="9" t="s">
        <v>26</v>
      </c>
      <c r="C149" s="9" t="s">
        <v>29</v>
      </c>
      <c r="D149" s="9" t="s">
        <v>3</v>
      </c>
      <c r="E149" s="13"/>
      <c r="F149" s="37"/>
      <c r="G149" s="13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4" customFormat="1" ht="15.75">
      <c r="A150" s="27"/>
      <c r="B150" s="9" t="s">
        <v>68</v>
      </c>
      <c r="C150" s="9" t="s">
        <v>35</v>
      </c>
      <c r="D150" s="47">
        <f>E147/E2</f>
        <v>3.4060001572485987</v>
      </c>
      <c r="E150" s="13"/>
      <c r="F150" s="37"/>
      <c r="G150" s="13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4" customFormat="1" ht="31.5">
      <c r="A151" s="27" t="s">
        <v>128</v>
      </c>
      <c r="B151" s="9" t="s">
        <v>66</v>
      </c>
      <c r="C151" s="9" t="s">
        <v>29</v>
      </c>
      <c r="D151" s="9" t="s">
        <v>242</v>
      </c>
      <c r="E151" s="13">
        <v>1344.78</v>
      </c>
      <c r="F151" s="37"/>
      <c r="G151" s="13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4" customFormat="1" ht="15.75">
      <c r="A152" s="27" t="s">
        <v>129</v>
      </c>
      <c r="B152" s="9" t="s">
        <v>67</v>
      </c>
      <c r="C152" s="9" t="s">
        <v>29</v>
      </c>
      <c r="D152" s="9" t="s">
        <v>243</v>
      </c>
      <c r="E152" s="13"/>
      <c r="F152" s="37"/>
      <c r="G152" s="13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4" customFormat="1" ht="15.75">
      <c r="A153" s="27" t="s">
        <v>130</v>
      </c>
      <c r="B153" s="9" t="s">
        <v>26</v>
      </c>
      <c r="C153" s="9" t="s">
        <v>29</v>
      </c>
      <c r="D153" s="9" t="s">
        <v>3</v>
      </c>
      <c r="E153" s="13"/>
      <c r="F153" s="37"/>
      <c r="G153" s="13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4" customFormat="1" ht="15.75">
      <c r="A154" s="27" t="s">
        <v>131</v>
      </c>
      <c r="B154" s="9" t="s">
        <v>68</v>
      </c>
      <c r="C154" s="9" t="s">
        <v>35</v>
      </c>
      <c r="D154" s="47">
        <f>E151/E2</f>
        <v>0.1510462647841763</v>
      </c>
      <c r="E154" s="13"/>
      <c r="F154" s="37"/>
      <c r="G154" s="13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4" customFormat="1" ht="31.5">
      <c r="A155" s="27"/>
      <c r="B155" s="9" t="s">
        <v>66</v>
      </c>
      <c r="C155" s="9" t="s">
        <v>29</v>
      </c>
      <c r="D155" s="9" t="s">
        <v>287</v>
      </c>
      <c r="E155" s="13">
        <v>2333.58</v>
      </c>
      <c r="F155" s="37"/>
      <c r="G155" s="13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4" customFormat="1" ht="15.75">
      <c r="A156" s="27"/>
      <c r="B156" s="9" t="s">
        <v>67</v>
      </c>
      <c r="C156" s="9" t="s">
        <v>29</v>
      </c>
      <c r="D156" s="9" t="s">
        <v>288</v>
      </c>
      <c r="E156" s="13"/>
      <c r="F156" s="37"/>
      <c r="G156" s="13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4" customFormat="1" ht="15.75">
      <c r="A157" s="27"/>
      <c r="B157" s="9" t="s">
        <v>26</v>
      </c>
      <c r="C157" s="9" t="s">
        <v>29</v>
      </c>
      <c r="D157" s="9" t="s">
        <v>3</v>
      </c>
      <c r="E157" s="13"/>
      <c r="F157" s="37"/>
      <c r="G157" s="13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4" customFormat="1" ht="15.75">
      <c r="A158" s="27"/>
      <c r="B158" s="9" t="s">
        <v>68</v>
      </c>
      <c r="C158" s="9" t="s">
        <v>35</v>
      </c>
      <c r="D158" s="47">
        <f>E155/E2</f>
        <v>0.2621087037099437</v>
      </c>
      <c r="E158" s="13"/>
      <c r="F158" s="37"/>
      <c r="G158" s="13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4" customFormat="1" ht="31.5">
      <c r="A159" s="27" t="s">
        <v>132</v>
      </c>
      <c r="B159" s="9" t="s">
        <v>66</v>
      </c>
      <c r="C159" s="9" t="s">
        <v>29</v>
      </c>
      <c r="D159" s="9" t="s">
        <v>221</v>
      </c>
      <c r="E159" s="13">
        <v>1335.47</v>
      </c>
      <c r="F159" s="37"/>
      <c r="G159" s="13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4" customFormat="1" ht="15.75">
      <c r="A160" s="27" t="s">
        <v>133</v>
      </c>
      <c r="B160" s="9" t="s">
        <v>67</v>
      </c>
      <c r="C160" s="9" t="s">
        <v>29</v>
      </c>
      <c r="D160" s="9" t="s">
        <v>13</v>
      </c>
      <c r="E160" s="13"/>
      <c r="F160" s="37"/>
      <c r="G160" s="13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4" customFormat="1" ht="15.75">
      <c r="A161" s="27" t="s">
        <v>134</v>
      </c>
      <c r="B161" s="9" t="s">
        <v>26</v>
      </c>
      <c r="C161" s="9" t="s">
        <v>29</v>
      </c>
      <c r="D161" s="9" t="s">
        <v>3</v>
      </c>
      <c r="E161" s="13"/>
      <c r="F161" s="37"/>
      <c r="G161" s="13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4" customFormat="1" ht="15.75">
      <c r="A162" s="27" t="s">
        <v>135</v>
      </c>
      <c r="B162" s="9" t="s">
        <v>68</v>
      </c>
      <c r="C162" s="9" t="s">
        <v>35</v>
      </c>
      <c r="D162" s="47">
        <f>E159/E2</f>
        <v>0.15000056160213857</v>
      </c>
      <c r="E162" s="13"/>
      <c r="F162" s="37"/>
      <c r="G162" s="13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4" customFormat="1" ht="31.5">
      <c r="A163" s="27" t="s">
        <v>136</v>
      </c>
      <c r="B163" s="9" t="s">
        <v>66</v>
      </c>
      <c r="C163" s="9" t="s">
        <v>29</v>
      </c>
      <c r="D163" s="9" t="s">
        <v>291</v>
      </c>
      <c r="E163" s="13">
        <v>3180.19</v>
      </c>
      <c r="F163" s="37"/>
      <c r="G163" s="13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4" customFormat="1" ht="15.75">
      <c r="A164" s="27" t="s">
        <v>137</v>
      </c>
      <c r="B164" s="9" t="s">
        <v>67</v>
      </c>
      <c r="C164" s="9" t="s">
        <v>29</v>
      </c>
      <c r="D164" s="9" t="s">
        <v>292</v>
      </c>
      <c r="E164" s="13"/>
      <c r="F164" s="37"/>
      <c r="G164" s="13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4" customFormat="1" ht="15.75">
      <c r="A165" s="27" t="s">
        <v>138</v>
      </c>
      <c r="B165" s="9" t="s">
        <v>26</v>
      </c>
      <c r="C165" s="9" t="s">
        <v>29</v>
      </c>
      <c r="D165" s="9" t="s">
        <v>3</v>
      </c>
      <c r="E165" s="13"/>
      <c r="F165" s="37"/>
      <c r="G165" s="13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4" customFormat="1" ht="15.75">
      <c r="A166" s="27" t="s">
        <v>139</v>
      </c>
      <c r="B166" s="9" t="s">
        <v>68</v>
      </c>
      <c r="C166" s="9" t="s">
        <v>35</v>
      </c>
      <c r="D166" s="47">
        <f>E163/E2</f>
        <v>0.3572003010187463</v>
      </c>
      <c r="E166" s="13"/>
      <c r="F166" s="37"/>
      <c r="G166" s="13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4" customFormat="1" ht="31.5">
      <c r="A167" s="27" t="s">
        <v>140</v>
      </c>
      <c r="B167" s="9" t="s">
        <v>66</v>
      </c>
      <c r="C167" s="9" t="s">
        <v>29</v>
      </c>
      <c r="D167" s="9" t="s">
        <v>244</v>
      </c>
      <c r="E167" s="13">
        <v>0</v>
      </c>
      <c r="F167" s="37"/>
      <c r="G167" s="13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4" customFormat="1" ht="15.75">
      <c r="A168" s="27" t="s">
        <v>141</v>
      </c>
      <c r="B168" s="9" t="s">
        <v>67</v>
      </c>
      <c r="C168" s="9" t="s">
        <v>29</v>
      </c>
      <c r="D168" s="9" t="s">
        <v>13</v>
      </c>
      <c r="E168" s="13"/>
      <c r="F168" s="37"/>
      <c r="G168" s="13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4" customFormat="1" ht="15.75">
      <c r="A169" s="27" t="s">
        <v>142</v>
      </c>
      <c r="B169" s="9" t="s">
        <v>26</v>
      </c>
      <c r="C169" s="9" t="s">
        <v>29</v>
      </c>
      <c r="D169" s="9" t="s">
        <v>3</v>
      </c>
      <c r="E169" s="13"/>
      <c r="F169" s="37"/>
      <c r="G169" s="13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4" customFormat="1" ht="15.75">
      <c r="A170" s="27" t="s">
        <v>143</v>
      </c>
      <c r="B170" s="9" t="s">
        <v>68</v>
      </c>
      <c r="C170" s="9" t="s">
        <v>35</v>
      </c>
      <c r="D170" s="47">
        <f>E167/E2</f>
        <v>0</v>
      </c>
      <c r="E170" s="13"/>
      <c r="F170" s="37"/>
      <c r="G170" s="13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4" customFormat="1" ht="31.5">
      <c r="A171" s="27" t="s">
        <v>206</v>
      </c>
      <c r="B171" s="9" t="s">
        <v>66</v>
      </c>
      <c r="C171" s="9" t="s">
        <v>29</v>
      </c>
      <c r="D171" s="9" t="s">
        <v>295</v>
      </c>
      <c r="E171" s="13">
        <v>2350.42</v>
      </c>
      <c r="F171" s="37"/>
      <c r="G171" s="13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4" customFormat="1" ht="15.75">
      <c r="A172" s="27" t="s">
        <v>207</v>
      </c>
      <c r="B172" s="9" t="s">
        <v>67</v>
      </c>
      <c r="C172" s="9" t="s">
        <v>29</v>
      </c>
      <c r="D172" s="9" t="s">
        <v>266</v>
      </c>
      <c r="E172" s="13"/>
      <c r="F172" s="37"/>
      <c r="G172" s="13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4" customFormat="1" ht="15.75">
      <c r="A173" s="27" t="s">
        <v>208</v>
      </c>
      <c r="B173" s="9" t="s">
        <v>26</v>
      </c>
      <c r="C173" s="9" t="s">
        <v>29</v>
      </c>
      <c r="D173" s="9" t="s">
        <v>3</v>
      </c>
      <c r="E173" s="13"/>
      <c r="F173" s="37"/>
      <c r="G173" s="13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4" customFormat="1" ht="15.75">
      <c r="A174" s="27" t="s">
        <v>209</v>
      </c>
      <c r="B174" s="9" t="s">
        <v>68</v>
      </c>
      <c r="C174" s="9" t="s">
        <v>35</v>
      </c>
      <c r="D174" s="47">
        <f>E171/E2</f>
        <v>0.26400017971268436</v>
      </c>
      <c r="E174" s="13"/>
      <c r="F174" s="37"/>
      <c r="G174" s="13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4" customFormat="1" ht="47.25">
      <c r="A175" s="38" t="s">
        <v>144</v>
      </c>
      <c r="B175" s="24" t="s">
        <v>64</v>
      </c>
      <c r="C175" s="24" t="s">
        <v>29</v>
      </c>
      <c r="D175" s="24" t="s">
        <v>14</v>
      </c>
      <c r="E175" s="13"/>
      <c r="F175" s="37"/>
      <c r="G175" s="13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4" customFormat="1" ht="15.75">
      <c r="A176" s="27" t="s">
        <v>145</v>
      </c>
      <c r="B176" s="9" t="s">
        <v>65</v>
      </c>
      <c r="C176" s="9" t="s">
        <v>35</v>
      </c>
      <c r="D176" s="28">
        <f>E177+E181+E185+E189+E193+E197+E201+E205+E209+E213+E217+E221+E225+E229+E233+E237+E241+E245</f>
        <v>64546.748</v>
      </c>
      <c r="E176" s="13"/>
      <c r="F176" s="13"/>
      <c r="G176" s="13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4" customFormat="1" ht="31.5">
      <c r="A177" s="27" t="s">
        <v>146</v>
      </c>
      <c r="B177" s="9" t="s">
        <v>66</v>
      </c>
      <c r="C177" s="9" t="s">
        <v>29</v>
      </c>
      <c r="D177" s="9" t="s">
        <v>271</v>
      </c>
      <c r="E177" s="13">
        <f>2148.426/12*7</f>
        <v>1253.2485</v>
      </c>
      <c r="F177" s="37">
        <v>1</v>
      </c>
      <c r="G177" s="13">
        <f>'[2]гук(2016)'!$FF$43*7*E2</f>
        <v>7914.8559000000005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4" customFormat="1" ht="15.75">
      <c r="A178" s="27" t="s">
        <v>147</v>
      </c>
      <c r="B178" s="9" t="s">
        <v>67</v>
      </c>
      <c r="C178" s="9" t="s">
        <v>29</v>
      </c>
      <c r="D178" s="9" t="s">
        <v>6</v>
      </c>
      <c r="E178" s="13"/>
      <c r="F178" s="37"/>
      <c r="G178" s="13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4" customFormat="1" ht="15.75">
      <c r="A179" s="27" t="s">
        <v>148</v>
      </c>
      <c r="B179" s="9" t="s">
        <v>26</v>
      </c>
      <c r="C179" s="9" t="s">
        <v>29</v>
      </c>
      <c r="D179" s="9" t="s">
        <v>230</v>
      </c>
      <c r="E179" s="13"/>
      <c r="F179" s="37"/>
      <c r="G179" s="13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4" customFormat="1" ht="15.75">
      <c r="A180" s="27" t="s">
        <v>149</v>
      </c>
      <c r="B180" s="9" t="s">
        <v>68</v>
      </c>
      <c r="C180" s="9" t="s">
        <v>35</v>
      </c>
      <c r="D180" s="47">
        <f>E177/F177</f>
        <v>1253.2485</v>
      </c>
      <c r="E180" s="13"/>
      <c r="F180" s="37"/>
      <c r="G180" s="13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4" customFormat="1" ht="31.5">
      <c r="A181" s="27"/>
      <c r="B181" s="9" t="s">
        <v>66</v>
      </c>
      <c r="C181" s="9" t="s">
        <v>29</v>
      </c>
      <c r="D181" s="9" t="s">
        <v>270</v>
      </c>
      <c r="E181" s="13">
        <f>'[5]Шкатова, 4 с 01.06.18'!$E$46*7*E2+20642.93</f>
        <v>22824.1895</v>
      </c>
      <c r="F181" s="35">
        <v>2</v>
      </c>
      <c r="G181" s="13">
        <f>'[2]гук(2016)'!$FF$42*7*E2</f>
        <v>2181.2595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4" customFormat="1" ht="15.75">
      <c r="A182" s="27"/>
      <c r="B182" s="9" t="s">
        <v>67</v>
      </c>
      <c r="C182" s="9" t="s">
        <v>29</v>
      </c>
      <c r="D182" s="9" t="s">
        <v>81</v>
      </c>
      <c r="E182" s="13"/>
      <c r="F182" s="37"/>
      <c r="G182" s="13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4" customFormat="1" ht="15.75">
      <c r="A183" s="27"/>
      <c r="B183" s="9" t="s">
        <v>26</v>
      </c>
      <c r="C183" s="9" t="s">
        <v>29</v>
      </c>
      <c r="D183" s="9" t="s">
        <v>230</v>
      </c>
      <c r="E183" s="13"/>
      <c r="F183" s="37"/>
      <c r="G183" s="13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4" customFormat="1" ht="15.75">
      <c r="A184" s="27"/>
      <c r="B184" s="9" t="s">
        <v>68</v>
      </c>
      <c r="C184" s="9" t="s">
        <v>35</v>
      </c>
      <c r="D184" s="47">
        <f>E181/F181</f>
        <v>11412.09475</v>
      </c>
      <c r="E184" s="13"/>
      <c r="F184" s="37"/>
      <c r="G184" s="13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4" customFormat="1" ht="31.5">
      <c r="A185" s="27"/>
      <c r="B185" s="9" t="s">
        <v>66</v>
      </c>
      <c r="C185" s="9" t="s">
        <v>29</v>
      </c>
      <c r="D185" s="47" t="s">
        <v>254</v>
      </c>
      <c r="E185" s="13">
        <v>0</v>
      </c>
      <c r="F185" s="37"/>
      <c r="G185" s="13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4" customFormat="1" ht="15.75">
      <c r="A186" s="27"/>
      <c r="B186" s="9" t="s">
        <v>67</v>
      </c>
      <c r="C186" s="9" t="s">
        <v>29</v>
      </c>
      <c r="D186" s="28" t="s">
        <v>81</v>
      </c>
      <c r="E186" s="13"/>
      <c r="F186" s="37"/>
      <c r="G186" s="13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4" customFormat="1" ht="15.75">
      <c r="A187" s="27"/>
      <c r="B187" s="9" t="s">
        <v>26</v>
      </c>
      <c r="C187" s="9" t="s">
        <v>29</v>
      </c>
      <c r="D187" s="9" t="s">
        <v>3</v>
      </c>
      <c r="E187" s="13"/>
      <c r="F187" s="37"/>
      <c r="G187" s="13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4" customFormat="1" ht="15.75">
      <c r="A188" s="27"/>
      <c r="B188" s="9" t="s">
        <v>68</v>
      </c>
      <c r="C188" s="9" t="s">
        <v>35</v>
      </c>
      <c r="D188" s="47">
        <f>E185/E2</f>
        <v>0</v>
      </c>
      <c r="E188" s="13"/>
      <c r="F188" s="37"/>
      <c r="G188" s="13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4" customFormat="1" ht="31.5">
      <c r="A189" s="27"/>
      <c r="B189" s="9" t="s">
        <v>66</v>
      </c>
      <c r="C189" s="9" t="s">
        <v>29</v>
      </c>
      <c r="D189" s="9" t="s">
        <v>272</v>
      </c>
      <c r="E189" s="13">
        <f>931.74+2292.21</f>
        <v>3223.95</v>
      </c>
      <c r="F189" s="37"/>
      <c r="G189" s="13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4" customFormat="1" ht="15.75">
      <c r="A190" s="27"/>
      <c r="B190" s="9" t="s">
        <v>67</v>
      </c>
      <c r="C190" s="9" t="s">
        <v>29</v>
      </c>
      <c r="D190" s="9" t="s">
        <v>81</v>
      </c>
      <c r="E190" s="13"/>
      <c r="F190" s="37"/>
      <c r="G190" s="13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4" customFormat="1" ht="15.75">
      <c r="A191" s="27"/>
      <c r="B191" s="9" t="s">
        <v>26</v>
      </c>
      <c r="C191" s="9" t="s">
        <v>29</v>
      </c>
      <c r="D191" s="9" t="s">
        <v>3</v>
      </c>
      <c r="E191" s="13"/>
      <c r="F191" s="37"/>
      <c r="G191" s="13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4" customFormat="1" ht="15.75">
      <c r="A192" s="27"/>
      <c r="B192" s="9" t="s">
        <v>68</v>
      </c>
      <c r="C192" s="9" t="s">
        <v>35</v>
      </c>
      <c r="D192" s="47">
        <f>E189/E2</f>
        <v>0.36211544293560666</v>
      </c>
      <c r="E192" s="13"/>
      <c r="F192" s="37"/>
      <c r="G192" s="13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4" customFormat="1" ht="31.5">
      <c r="A193" s="27"/>
      <c r="B193" s="9" t="s">
        <v>66</v>
      </c>
      <c r="C193" s="9" t="s">
        <v>29</v>
      </c>
      <c r="D193" s="9" t="s">
        <v>273</v>
      </c>
      <c r="E193" s="13">
        <v>0</v>
      </c>
      <c r="F193" s="37"/>
      <c r="G193" s="13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4" customFormat="1" ht="15.75">
      <c r="A194" s="27"/>
      <c r="B194" s="9" t="s">
        <v>67</v>
      </c>
      <c r="C194" s="9" t="s">
        <v>29</v>
      </c>
      <c r="D194" s="9" t="s">
        <v>81</v>
      </c>
      <c r="E194" s="13"/>
      <c r="F194" s="37"/>
      <c r="G194" s="13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4" customFormat="1" ht="15.75">
      <c r="A195" s="27"/>
      <c r="B195" s="9" t="s">
        <v>26</v>
      </c>
      <c r="C195" s="9" t="s">
        <v>29</v>
      </c>
      <c r="D195" s="9" t="s">
        <v>3</v>
      </c>
      <c r="E195" s="13"/>
      <c r="F195" s="37"/>
      <c r="G195" s="13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4" customFormat="1" ht="15.75">
      <c r="A196" s="27"/>
      <c r="B196" s="9" t="s">
        <v>68</v>
      </c>
      <c r="C196" s="9" t="s">
        <v>35</v>
      </c>
      <c r="D196" s="47">
        <f>E193/E2</f>
        <v>0</v>
      </c>
      <c r="E196" s="13"/>
      <c r="F196" s="37"/>
      <c r="G196" s="13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4" customFormat="1" ht="31.5">
      <c r="A197" s="27" t="s">
        <v>150</v>
      </c>
      <c r="B197" s="9" t="s">
        <v>66</v>
      </c>
      <c r="C197" s="9" t="s">
        <v>29</v>
      </c>
      <c r="D197" s="9" t="s">
        <v>275</v>
      </c>
      <c r="E197" s="13">
        <v>903.51</v>
      </c>
      <c r="F197" s="37" t="s">
        <v>303</v>
      </c>
      <c r="G197" s="13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4" customFormat="1" ht="15.75">
      <c r="A198" s="27" t="s">
        <v>151</v>
      </c>
      <c r="B198" s="9" t="s">
        <v>67</v>
      </c>
      <c r="C198" s="9" t="s">
        <v>29</v>
      </c>
      <c r="D198" s="9" t="s">
        <v>81</v>
      </c>
      <c r="E198" s="13"/>
      <c r="F198" s="37"/>
      <c r="G198" s="13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4" customFormat="1" ht="15.75">
      <c r="A199" s="27" t="s">
        <v>152</v>
      </c>
      <c r="B199" s="9" t="s">
        <v>26</v>
      </c>
      <c r="C199" s="9" t="s">
        <v>29</v>
      </c>
      <c r="D199" s="9" t="s">
        <v>3</v>
      </c>
      <c r="E199" s="13"/>
      <c r="F199" s="37"/>
      <c r="G199" s="13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4" customFormat="1" ht="15.75">
      <c r="A200" s="27" t="s">
        <v>153</v>
      </c>
      <c r="B200" s="9" t="s">
        <v>68</v>
      </c>
      <c r="C200" s="9" t="s">
        <v>35</v>
      </c>
      <c r="D200" s="47">
        <f>E197/E2</f>
        <v>0.10148262964585368</v>
      </c>
      <c r="E200" s="13"/>
      <c r="F200" s="37"/>
      <c r="G200" s="13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4" customFormat="1" ht="31.5">
      <c r="A201" s="27" t="s">
        <v>154</v>
      </c>
      <c r="B201" s="9" t="s">
        <v>66</v>
      </c>
      <c r="C201" s="9" t="s">
        <v>29</v>
      </c>
      <c r="D201" s="9" t="s">
        <v>268</v>
      </c>
      <c r="E201" s="13">
        <v>1140.87</v>
      </c>
      <c r="F201" s="33"/>
      <c r="G201" s="13"/>
      <c r="H201" s="33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4" customFormat="1" ht="15.75">
      <c r="A202" s="27" t="s">
        <v>155</v>
      </c>
      <c r="B202" s="9" t="s">
        <v>67</v>
      </c>
      <c r="C202" s="9" t="s">
        <v>29</v>
      </c>
      <c r="D202" s="9" t="s">
        <v>239</v>
      </c>
      <c r="E202" s="13"/>
      <c r="F202" s="37"/>
      <c r="G202" s="13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4" customFormat="1" ht="15.75">
      <c r="A203" s="27" t="s">
        <v>156</v>
      </c>
      <c r="B203" s="9" t="s">
        <v>26</v>
      </c>
      <c r="C203" s="9" t="s">
        <v>29</v>
      </c>
      <c r="D203" s="9" t="s">
        <v>3</v>
      </c>
      <c r="E203" s="13"/>
      <c r="F203" s="37"/>
      <c r="G203" s="13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4" customFormat="1" ht="15.75">
      <c r="A204" s="27" t="s">
        <v>157</v>
      </c>
      <c r="B204" s="9" t="s">
        <v>68</v>
      </c>
      <c r="C204" s="9" t="s">
        <v>35</v>
      </c>
      <c r="D204" s="47">
        <f>E201/E2</f>
        <v>0.12814300636856824</v>
      </c>
      <c r="E204" s="13"/>
      <c r="F204" s="37"/>
      <c r="G204" s="13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4" customFormat="1" ht="31.5">
      <c r="A205" s="27"/>
      <c r="B205" s="9" t="s">
        <v>66</v>
      </c>
      <c r="C205" s="9" t="s">
        <v>29</v>
      </c>
      <c r="D205" s="47" t="s">
        <v>269</v>
      </c>
      <c r="E205" s="13">
        <v>6289.3</v>
      </c>
      <c r="F205" s="37"/>
      <c r="G205" s="13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4" customFormat="1" ht="15.75">
      <c r="A206" s="27"/>
      <c r="B206" s="9" t="s">
        <v>67</v>
      </c>
      <c r="C206" s="9" t="s">
        <v>29</v>
      </c>
      <c r="D206" s="47" t="s">
        <v>264</v>
      </c>
      <c r="E206" s="13"/>
      <c r="F206" s="37"/>
      <c r="G206" s="13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4" customFormat="1" ht="15.75">
      <c r="A207" s="27"/>
      <c r="B207" s="9" t="s">
        <v>26</v>
      </c>
      <c r="C207" s="9" t="s">
        <v>29</v>
      </c>
      <c r="D207" s="9" t="s">
        <v>3</v>
      </c>
      <c r="E207" s="13"/>
      <c r="F207" s="37"/>
      <c r="G207" s="13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4" customFormat="1" ht="15.75">
      <c r="A208" s="27"/>
      <c r="B208" s="9" t="s">
        <v>68</v>
      </c>
      <c r="C208" s="9" t="s">
        <v>35</v>
      </c>
      <c r="D208" s="47">
        <f>E205/E2</f>
        <v>0.7064168660354259</v>
      </c>
      <c r="E208" s="13"/>
      <c r="F208" s="37"/>
      <c r="G208" s="13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4" customFormat="1" ht="31.5">
      <c r="A209" s="27" t="s">
        <v>158</v>
      </c>
      <c r="B209" s="9" t="s">
        <v>66</v>
      </c>
      <c r="C209" s="9" t="s">
        <v>29</v>
      </c>
      <c r="D209" s="9" t="s">
        <v>215</v>
      </c>
      <c r="E209" s="13">
        <v>404.24</v>
      </c>
      <c r="F209" s="37"/>
      <c r="G209" s="13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4" customFormat="1" ht="15.75">
      <c r="A210" s="27" t="s">
        <v>159</v>
      </c>
      <c r="B210" s="9" t="s">
        <v>67</v>
      </c>
      <c r="C210" s="9" t="s">
        <v>29</v>
      </c>
      <c r="D210" s="9" t="s">
        <v>6</v>
      </c>
      <c r="E210" s="13"/>
      <c r="F210" s="37"/>
      <c r="G210" s="13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4" customFormat="1" ht="15.75">
      <c r="A211" s="27" t="s">
        <v>160</v>
      </c>
      <c r="B211" s="9" t="s">
        <v>26</v>
      </c>
      <c r="C211" s="9" t="s">
        <v>29</v>
      </c>
      <c r="D211" s="9" t="s">
        <v>3</v>
      </c>
      <c r="E211" s="13"/>
      <c r="F211" s="37"/>
      <c r="G211" s="13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4" customFormat="1" ht="15.75">
      <c r="A212" s="27" t="s">
        <v>161</v>
      </c>
      <c r="B212" s="9" t="s">
        <v>68</v>
      </c>
      <c r="C212" s="9" t="s">
        <v>35</v>
      </c>
      <c r="D212" s="47">
        <f>E209/E2</f>
        <v>0.04540440969999213</v>
      </c>
      <c r="E212" s="13"/>
      <c r="F212" s="37"/>
      <c r="G212" s="13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4" customFormat="1" ht="31.5">
      <c r="A213" s="27"/>
      <c r="B213" s="9" t="s">
        <v>66</v>
      </c>
      <c r="C213" s="9" t="s">
        <v>29</v>
      </c>
      <c r="D213" s="47" t="s">
        <v>267</v>
      </c>
      <c r="E213" s="13">
        <v>10916.23</v>
      </c>
      <c r="F213" s="37"/>
      <c r="G213" s="13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4" customFormat="1" ht="15.75">
      <c r="A214" s="27"/>
      <c r="B214" s="9" t="s">
        <v>67</v>
      </c>
      <c r="C214" s="9" t="s">
        <v>29</v>
      </c>
      <c r="D214" s="47" t="s">
        <v>9</v>
      </c>
      <c r="E214" s="13"/>
      <c r="F214" s="37"/>
      <c r="G214" s="13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4" customFormat="1" ht="15.75">
      <c r="A215" s="27"/>
      <c r="B215" s="9" t="s">
        <v>26</v>
      </c>
      <c r="C215" s="9" t="s">
        <v>29</v>
      </c>
      <c r="D215" s="9" t="s">
        <v>3</v>
      </c>
      <c r="E215" s="13"/>
      <c r="F215" s="37"/>
      <c r="G215" s="13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4" customFormat="1" ht="15.75">
      <c r="A216" s="27"/>
      <c r="B216" s="9" t="s">
        <v>68</v>
      </c>
      <c r="C216" s="9" t="s">
        <v>35</v>
      </c>
      <c r="D216" s="47">
        <f>E213/E2</f>
        <v>1.226115622648291</v>
      </c>
      <c r="E216" s="13"/>
      <c r="F216" s="37"/>
      <c r="G216" s="13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4" customFormat="1" ht="31.5">
      <c r="A217" s="27"/>
      <c r="B217" s="9" t="s">
        <v>66</v>
      </c>
      <c r="C217" s="9" t="s">
        <v>29</v>
      </c>
      <c r="D217" s="47" t="s">
        <v>274</v>
      </c>
      <c r="E217" s="13">
        <v>2890.84</v>
      </c>
      <c r="F217" s="37"/>
      <c r="G217" s="13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4" customFormat="1" ht="15.75">
      <c r="A218" s="27"/>
      <c r="B218" s="9" t="s">
        <v>67</v>
      </c>
      <c r="C218" s="9" t="s">
        <v>29</v>
      </c>
      <c r="D218" s="9" t="s">
        <v>81</v>
      </c>
      <c r="E218" s="13"/>
      <c r="F218" s="37"/>
      <c r="G218" s="13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4" customFormat="1" ht="15.75">
      <c r="A219" s="27"/>
      <c r="B219" s="9" t="s">
        <v>26</v>
      </c>
      <c r="C219" s="9" t="s">
        <v>29</v>
      </c>
      <c r="D219" s="9" t="s">
        <v>3</v>
      </c>
      <c r="E219" s="13"/>
      <c r="F219" s="37"/>
      <c r="G219" s="13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4" customFormat="1" ht="15.75">
      <c r="A220" s="27"/>
      <c r="B220" s="9" t="s">
        <v>68</v>
      </c>
      <c r="C220" s="9" t="s">
        <v>35</v>
      </c>
      <c r="D220" s="47">
        <f>E217/E2</f>
        <v>0.3247003852590671</v>
      </c>
      <c r="E220" s="13"/>
      <c r="F220" s="37"/>
      <c r="G220" s="13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4" customFormat="1" ht="31.5">
      <c r="A221" s="27"/>
      <c r="B221" s="9" t="s">
        <v>66</v>
      </c>
      <c r="C221" s="9" t="s">
        <v>29</v>
      </c>
      <c r="D221" s="47" t="s">
        <v>265</v>
      </c>
      <c r="E221" s="13">
        <f>211.17+126.7</f>
        <v>337.87</v>
      </c>
      <c r="F221" s="37"/>
      <c r="G221" s="13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4" customFormat="1" ht="15.75">
      <c r="A222" s="27"/>
      <c r="B222" s="9" t="s">
        <v>67</v>
      </c>
      <c r="C222" s="9" t="s">
        <v>29</v>
      </c>
      <c r="D222" s="47" t="s">
        <v>266</v>
      </c>
      <c r="E222" s="13"/>
      <c r="F222" s="37"/>
      <c r="G222" s="13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4" customFormat="1" ht="15.75">
      <c r="A223" s="27"/>
      <c r="B223" s="9" t="s">
        <v>26</v>
      </c>
      <c r="C223" s="9" t="s">
        <v>29</v>
      </c>
      <c r="D223" s="9" t="s">
        <v>3</v>
      </c>
      <c r="E223" s="13"/>
      <c r="F223" s="37"/>
      <c r="G223" s="13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4" customFormat="1" ht="15.75">
      <c r="A224" s="27"/>
      <c r="B224" s="9" t="s">
        <v>68</v>
      </c>
      <c r="C224" s="9" t="s">
        <v>35</v>
      </c>
      <c r="D224" s="47">
        <f>E221/E2</f>
        <v>0.03794970291246869</v>
      </c>
      <c r="E224" s="13"/>
      <c r="F224" s="37"/>
      <c r="G224" s="13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4" customFormat="1" ht="52.5" customHeight="1">
      <c r="A225" s="27" t="s">
        <v>162</v>
      </c>
      <c r="B225" s="9" t="s">
        <v>66</v>
      </c>
      <c r="C225" s="9" t="s">
        <v>29</v>
      </c>
      <c r="D225" s="9" t="s">
        <v>255</v>
      </c>
      <c r="E225" s="13">
        <v>5619.63</v>
      </c>
      <c r="F225" s="37"/>
      <c r="G225" s="13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4" customFormat="1" ht="15.75">
      <c r="A226" s="27" t="s">
        <v>163</v>
      </c>
      <c r="B226" s="9" t="s">
        <v>67</v>
      </c>
      <c r="C226" s="9" t="s">
        <v>29</v>
      </c>
      <c r="D226" s="9" t="s">
        <v>256</v>
      </c>
      <c r="E226" s="13"/>
      <c r="F226" s="37"/>
      <c r="G226" s="13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4" customFormat="1" ht="15.75">
      <c r="A227" s="27" t="s">
        <v>164</v>
      </c>
      <c r="B227" s="9" t="s">
        <v>26</v>
      </c>
      <c r="C227" s="9" t="s">
        <v>29</v>
      </c>
      <c r="D227" s="9" t="s">
        <v>3</v>
      </c>
      <c r="E227" s="13"/>
      <c r="F227" s="37"/>
      <c r="G227" s="13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4" customFormat="1" ht="15.75">
      <c r="A228" s="27" t="s">
        <v>165</v>
      </c>
      <c r="B228" s="9" t="s">
        <v>68</v>
      </c>
      <c r="C228" s="9" t="s">
        <v>35</v>
      </c>
      <c r="D228" s="47">
        <f>E225/E2</f>
        <v>0.6311992452067258</v>
      </c>
      <c r="E228" s="13"/>
      <c r="F228" s="37"/>
      <c r="G228" s="13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4" customFormat="1" ht="47.25">
      <c r="A229" s="27"/>
      <c r="B229" s="9" t="s">
        <v>66</v>
      </c>
      <c r="C229" s="9" t="s">
        <v>29</v>
      </c>
      <c r="D229" s="47" t="s">
        <v>263</v>
      </c>
      <c r="E229" s="13">
        <v>0</v>
      </c>
      <c r="F229" s="37"/>
      <c r="G229" s="13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4" customFormat="1" ht="15.75">
      <c r="A230" s="27"/>
      <c r="B230" s="9" t="s">
        <v>67</v>
      </c>
      <c r="C230" s="9" t="s">
        <v>29</v>
      </c>
      <c r="D230" s="47" t="s">
        <v>264</v>
      </c>
      <c r="E230" s="13"/>
      <c r="F230" s="37"/>
      <c r="G230" s="13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4" customFormat="1" ht="15.75">
      <c r="A231" s="27"/>
      <c r="B231" s="9" t="s">
        <v>26</v>
      </c>
      <c r="C231" s="9" t="s">
        <v>29</v>
      </c>
      <c r="D231" s="9" t="s">
        <v>3</v>
      </c>
      <c r="E231" s="13"/>
      <c r="F231" s="37"/>
      <c r="G231" s="13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4" customFormat="1" ht="15.75">
      <c r="A232" s="27"/>
      <c r="B232" s="9" t="s">
        <v>68</v>
      </c>
      <c r="C232" s="9" t="s">
        <v>35</v>
      </c>
      <c r="D232" s="47">
        <f>E229/E2</f>
        <v>0</v>
      </c>
      <c r="E232" s="13"/>
      <c r="F232" s="37"/>
      <c r="G232" s="13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4" customFormat="1" ht="31.5">
      <c r="A233" s="27"/>
      <c r="B233" s="9" t="s">
        <v>66</v>
      </c>
      <c r="C233" s="9" t="s">
        <v>29</v>
      </c>
      <c r="D233" s="47" t="s">
        <v>259</v>
      </c>
      <c r="E233" s="13">
        <v>5040.57</v>
      </c>
      <c r="F233" s="37"/>
      <c r="G233" s="13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4" customFormat="1" ht="15.75">
      <c r="A234" s="27"/>
      <c r="B234" s="9" t="s">
        <v>67</v>
      </c>
      <c r="C234" s="9" t="s">
        <v>29</v>
      </c>
      <c r="D234" s="47" t="s">
        <v>81</v>
      </c>
      <c r="E234" s="13"/>
      <c r="F234" s="37"/>
      <c r="G234" s="13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4" customFormat="1" ht="15.75">
      <c r="A235" s="27"/>
      <c r="B235" s="9" t="s">
        <v>26</v>
      </c>
      <c r="C235" s="9" t="s">
        <v>29</v>
      </c>
      <c r="D235" s="9" t="s">
        <v>3</v>
      </c>
      <c r="E235" s="13"/>
      <c r="F235" s="37"/>
      <c r="G235" s="13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4" customFormat="1" ht="15.75">
      <c r="A236" s="27"/>
      <c r="B236" s="9" t="s">
        <v>68</v>
      </c>
      <c r="C236" s="9" t="s">
        <v>35</v>
      </c>
      <c r="D236" s="47">
        <f>E233/E2</f>
        <v>0.5661589783333895</v>
      </c>
      <c r="E236" s="13"/>
      <c r="F236" s="37"/>
      <c r="G236" s="13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4" customFormat="1" ht="31.5">
      <c r="A237" s="27"/>
      <c r="B237" s="9" t="s">
        <v>66</v>
      </c>
      <c r="C237" s="9" t="s">
        <v>29</v>
      </c>
      <c r="D237" s="47" t="s">
        <v>260</v>
      </c>
      <c r="E237" s="13">
        <v>0</v>
      </c>
      <c r="F237" s="37"/>
      <c r="G237" s="13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4" customFormat="1" ht="15.75">
      <c r="A238" s="27"/>
      <c r="B238" s="9" t="s">
        <v>67</v>
      </c>
      <c r="C238" s="9" t="s">
        <v>29</v>
      </c>
      <c r="D238" s="47" t="s">
        <v>81</v>
      </c>
      <c r="E238" s="13"/>
      <c r="F238" s="37"/>
      <c r="G238" s="13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4" customFormat="1" ht="15.75">
      <c r="A239" s="27"/>
      <c r="B239" s="9" t="s">
        <v>26</v>
      </c>
      <c r="C239" s="9" t="s">
        <v>29</v>
      </c>
      <c r="D239" s="9" t="s">
        <v>3</v>
      </c>
      <c r="E239" s="13"/>
      <c r="F239" s="37"/>
      <c r="G239" s="13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4" customFormat="1" ht="15.75">
      <c r="A240" s="27"/>
      <c r="B240" s="9" t="s">
        <v>68</v>
      </c>
      <c r="C240" s="9" t="s">
        <v>35</v>
      </c>
      <c r="D240" s="47">
        <f>E237/E2</f>
        <v>0</v>
      </c>
      <c r="E240" s="13"/>
      <c r="F240" s="37"/>
      <c r="G240" s="13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4" customFormat="1" ht="31.5">
      <c r="A241" s="27"/>
      <c r="B241" s="9" t="s">
        <v>66</v>
      </c>
      <c r="C241" s="9" t="s">
        <v>29</v>
      </c>
      <c r="D241" s="47" t="s">
        <v>261</v>
      </c>
      <c r="E241" s="13">
        <v>3702.3</v>
      </c>
      <c r="F241" s="37"/>
      <c r="G241" s="13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4" customFormat="1" ht="15.75">
      <c r="A242" s="27"/>
      <c r="B242" s="9" t="s">
        <v>67</v>
      </c>
      <c r="C242" s="9" t="s">
        <v>29</v>
      </c>
      <c r="D242" s="47" t="s">
        <v>262</v>
      </c>
      <c r="E242" s="13"/>
      <c r="F242" s="37"/>
      <c r="G242" s="13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4" customFormat="1" ht="15.75">
      <c r="A243" s="27"/>
      <c r="B243" s="9" t="s">
        <v>26</v>
      </c>
      <c r="C243" s="9" t="s">
        <v>29</v>
      </c>
      <c r="D243" s="9" t="s">
        <v>3</v>
      </c>
      <c r="E243" s="13"/>
      <c r="F243" s="37"/>
      <c r="G243" s="13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4" customFormat="1" ht="15.75">
      <c r="A244" s="27"/>
      <c r="B244" s="9" t="s">
        <v>68</v>
      </c>
      <c r="C244" s="9" t="s">
        <v>35</v>
      </c>
      <c r="D244" s="47">
        <f>E241/E2</f>
        <v>0.4158439195336456</v>
      </c>
      <c r="E244" s="13"/>
      <c r="F244" s="37"/>
      <c r="G244" s="13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4" customFormat="1" ht="79.5" customHeight="1">
      <c r="A245" s="27"/>
      <c r="B245" s="9" t="s">
        <v>66</v>
      </c>
      <c r="C245" s="9" t="s">
        <v>29</v>
      </c>
      <c r="D245" s="47" t="s">
        <v>257</v>
      </c>
      <c r="E245" s="13">
        <v>0</v>
      </c>
      <c r="F245" s="37"/>
      <c r="G245" s="13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4" customFormat="1" ht="15.75">
      <c r="A246" s="27"/>
      <c r="B246" s="9" t="s">
        <v>67</v>
      </c>
      <c r="C246" s="9" t="s">
        <v>29</v>
      </c>
      <c r="D246" s="47" t="s">
        <v>258</v>
      </c>
      <c r="E246" s="13"/>
      <c r="F246" s="37"/>
      <c r="G246" s="13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4" customFormat="1" ht="15.75">
      <c r="A247" s="27"/>
      <c r="B247" s="9" t="s">
        <v>26</v>
      </c>
      <c r="C247" s="9" t="s">
        <v>29</v>
      </c>
      <c r="D247" s="9" t="s">
        <v>3</v>
      </c>
      <c r="E247" s="13"/>
      <c r="F247" s="37"/>
      <c r="G247" s="13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4" customFormat="1" ht="15.75">
      <c r="A248" s="27"/>
      <c r="B248" s="9" t="s">
        <v>68</v>
      </c>
      <c r="C248" s="9" t="s">
        <v>35</v>
      </c>
      <c r="D248" s="47">
        <f>E245/E2</f>
        <v>0</v>
      </c>
      <c r="E248" s="13"/>
      <c r="F248" s="37"/>
      <c r="G248" s="13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4" customFormat="1" ht="47.25">
      <c r="A249" s="38" t="s">
        <v>172</v>
      </c>
      <c r="B249" s="24" t="s">
        <v>64</v>
      </c>
      <c r="C249" s="24" t="s">
        <v>29</v>
      </c>
      <c r="D249" s="24" t="s">
        <v>15</v>
      </c>
      <c r="E249" s="13"/>
      <c r="F249" s="37"/>
      <c r="G249" s="13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4" customFormat="1" ht="18.75">
      <c r="A250" s="27" t="s">
        <v>166</v>
      </c>
      <c r="B250" s="9" t="s">
        <v>65</v>
      </c>
      <c r="C250" s="9" t="s">
        <v>35</v>
      </c>
      <c r="D250" s="28">
        <f>E251+E255+E259+E263+E267+E271+E275+E279+E283+E260</f>
        <v>59084.75</v>
      </c>
      <c r="E250" s="13"/>
      <c r="F250" s="30"/>
      <c r="G250" s="13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4" customFormat="1" ht="31.5">
      <c r="A251" s="27"/>
      <c r="B251" s="9" t="s">
        <v>66</v>
      </c>
      <c r="C251" s="9" t="s">
        <v>29</v>
      </c>
      <c r="D251" s="28" t="s">
        <v>296</v>
      </c>
      <c r="E251" s="13">
        <v>0</v>
      </c>
      <c r="F251" s="30"/>
      <c r="G251" s="13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4" customFormat="1" ht="18.75">
      <c r="A252" s="27"/>
      <c r="B252" s="9" t="s">
        <v>67</v>
      </c>
      <c r="C252" s="9" t="s">
        <v>29</v>
      </c>
      <c r="D252" s="28" t="s">
        <v>81</v>
      </c>
      <c r="E252" s="13"/>
      <c r="F252" s="30"/>
      <c r="G252" s="13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4" customFormat="1" ht="18.75">
      <c r="A253" s="27"/>
      <c r="B253" s="9" t="s">
        <v>26</v>
      </c>
      <c r="C253" s="9" t="s">
        <v>29</v>
      </c>
      <c r="D253" s="28" t="s">
        <v>3</v>
      </c>
      <c r="E253" s="13"/>
      <c r="F253" s="30"/>
      <c r="G253" s="13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4" customFormat="1" ht="18.75">
      <c r="A254" s="27"/>
      <c r="B254" s="9" t="s">
        <v>68</v>
      </c>
      <c r="C254" s="9" t="s">
        <v>35</v>
      </c>
      <c r="D254" s="28">
        <f>E251/E2</f>
        <v>0</v>
      </c>
      <c r="E254" s="13"/>
      <c r="F254" s="30"/>
      <c r="G254" s="13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4" customFormat="1" ht="31.5">
      <c r="A255" s="27"/>
      <c r="B255" s="9" t="s">
        <v>66</v>
      </c>
      <c r="C255" s="9" t="s">
        <v>29</v>
      </c>
      <c r="D255" s="28" t="s">
        <v>248</v>
      </c>
      <c r="E255" s="13">
        <v>0</v>
      </c>
      <c r="F255" s="30"/>
      <c r="G255" s="13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s="14" customFormat="1" ht="18.75">
      <c r="A256" s="27"/>
      <c r="B256" s="9" t="s">
        <v>67</v>
      </c>
      <c r="C256" s="9" t="s">
        <v>29</v>
      </c>
      <c r="D256" s="28" t="s">
        <v>13</v>
      </c>
      <c r="E256" s="13"/>
      <c r="F256" s="30"/>
      <c r="G256" s="13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1:22" s="14" customFormat="1" ht="18.75">
      <c r="A257" s="27"/>
      <c r="B257" s="9" t="s">
        <v>26</v>
      </c>
      <c r="C257" s="9" t="s">
        <v>29</v>
      </c>
      <c r="D257" s="28" t="s">
        <v>3</v>
      </c>
      <c r="E257" s="13"/>
      <c r="F257" s="30"/>
      <c r="G257" s="13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1:22" s="14" customFormat="1" ht="18.75">
      <c r="A258" s="27"/>
      <c r="B258" s="9" t="s">
        <v>68</v>
      </c>
      <c r="C258" s="9" t="s">
        <v>35</v>
      </c>
      <c r="D258" s="28">
        <f>E255/E2</f>
        <v>0</v>
      </c>
      <c r="E258" s="13"/>
      <c r="F258" s="30"/>
      <c r="G258" s="13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1:22" s="14" customFormat="1" ht="47.25">
      <c r="A259" s="27"/>
      <c r="B259" s="9" t="s">
        <v>66</v>
      </c>
      <c r="C259" s="9" t="s">
        <v>29</v>
      </c>
      <c r="D259" s="28" t="s">
        <v>249</v>
      </c>
      <c r="E259" s="13">
        <f>127.44+3420.9</f>
        <v>3548.34</v>
      </c>
      <c r="F259" s="30"/>
      <c r="G259" s="13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1:22" s="14" customFormat="1" ht="25.5">
      <c r="A260" s="27"/>
      <c r="B260" s="9" t="s">
        <v>67</v>
      </c>
      <c r="C260" s="9" t="s">
        <v>29</v>
      </c>
      <c r="D260" s="28" t="s">
        <v>81</v>
      </c>
      <c r="E260" s="13">
        <v>5653.29</v>
      </c>
      <c r="F260" s="36" t="s">
        <v>304</v>
      </c>
      <c r="G260" s="13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1:22" s="14" customFormat="1" ht="18.75">
      <c r="A261" s="27"/>
      <c r="B261" s="9" t="s">
        <v>26</v>
      </c>
      <c r="C261" s="9" t="s">
        <v>29</v>
      </c>
      <c r="D261" s="28" t="s">
        <v>3</v>
      </c>
      <c r="E261" s="13"/>
      <c r="F261" s="30"/>
      <c r="G261" s="13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1:22" s="14" customFormat="1" ht="18.75">
      <c r="A262" s="27"/>
      <c r="B262" s="9" t="s">
        <v>68</v>
      </c>
      <c r="C262" s="9" t="s">
        <v>35</v>
      </c>
      <c r="D262" s="28">
        <f>E259/E2+E260/E2</f>
        <v>1.0335310172861139</v>
      </c>
      <c r="E262" s="13"/>
      <c r="F262" s="30"/>
      <c r="G262" s="13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1:22" s="14" customFormat="1" ht="31.5">
      <c r="A263" s="27" t="s">
        <v>167</v>
      </c>
      <c r="B263" s="9" t="s">
        <v>66</v>
      </c>
      <c r="C263" s="9" t="s">
        <v>29</v>
      </c>
      <c r="D263" s="9" t="s">
        <v>293</v>
      </c>
      <c r="E263" s="13">
        <v>17437.01</v>
      </c>
      <c r="F263" s="37"/>
      <c r="G263" s="13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1:22" s="14" customFormat="1" ht="15.75">
      <c r="A264" s="27" t="s">
        <v>168</v>
      </c>
      <c r="B264" s="9" t="s">
        <v>67</v>
      </c>
      <c r="C264" s="9" t="s">
        <v>29</v>
      </c>
      <c r="D264" s="9" t="s">
        <v>81</v>
      </c>
      <c r="E264" s="13"/>
      <c r="F264" s="37"/>
      <c r="G264" s="13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1:22" s="14" customFormat="1" ht="15.75">
      <c r="A265" s="27" t="s">
        <v>169</v>
      </c>
      <c r="B265" s="9" t="s">
        <v>26</v>
      </c>
      <c r="C265" s="9" t="s">
        <v>29</v>
      </c>
      <c r="D265" s="9" t="s">
        <v>3</v>
      </c>
      <c r="E265" s="13"/>
      <c r="F265" s="37"/>
      <c r="G265" s="13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1:22" s="14" customFormat="1" ht="15.75">
      <c r="A266" s="27" t="s">
        <v>170</v>
      </c>
      <c r="B266" s="9" t="s">
        <v>68</v>
      </c>
      <c r="C266" s="9" t="s">
        <v>35</v>
      </c>
      <c r="D266" s="47">
        <f>E263/E2</f>
        <v>1.95853242129146</v>
      </c>
      <c r="E266" s="13"/>
      <c r="F266" s="37"/>
      <c r="G266" s="13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1:22" s="14" customFormat="1" ht="31.5">
      <c r="A267" s="27"/>
      <c r="B267" s="9" t="s">
        <v>66</v>
      </c>
      <c r="C267" s="9" t="s">
        <v>29</v>
      </c>
      <c r="D267" s="9" t="s">
        <v>250</v>
      </c>
      <c r="E267" s="13">
        <v>0</v>
      </c>
      <c r="F267" s="37"/>
      <c r="G267" s="13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1:22" s="14" customFormat="1" ht="15.75">
      <c r="A268" s="27"/>
      <c r="B268" s="9" t="s">
        <v>67</v>
      </c>
      <c r="C268" s="9" t="s">
        <v>29</v>
      </c>
      <c r="D268" s="28" t="s">
        <v>81</v>
      </c>
      <c r="E268" s="13"/>
      <c r="F268" s="37"/>
      <c r="G268" s="13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1:22" s="14" customFormat="1" ht="15.75">
      <c r="A269" s="27"/>
      <c r="B269" s="9" t="s">
        <v>26</v>
      </c>
      <c r="C269" s="9" t="s">
        <v>29</v>
      </c>
      <c r="D269" s="9" t="s">
        <v>3</v>
      </c>
      <c r="E269" s="13"/>
      <c r="F269" s="37"/>
      <c r="G269" s="13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1:22" s="14" customFormat="1" ht="15.75">
      <c r="A270" s="27"/>
      <c r="B270" s="9" t="s">
        <v>68</v>
      </c>
      <c r="C270" s="9" t="s">
        <v>35</v>
      </c>
      <c r="D270" s="47">
        <f>E267/E2</f>
        <v>0</v>
      </c>
      <c r="E270" s="13"/>
      <c r="F270" s="37"/>
      <c r="G270" s="13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1:22" s="14" customFormat="1" ht="31.5">
      <c r="A271" s="27"/>
      <c r="B271" s="9" t="s">
        <v>66</v>
      </c>
      <c r="C271" s="9" t="s">
        <v>29</v>
      </c>
      <c r="D271" s="47" t="s">
        <v>253</v>
      </c>
      <c r="E271" s="13">
        <v>0</v>
      </c>
      <c r="F271" s="37"/>
      <c r="G271" s="13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1:22" s="14" customFormat="1" ht="15.75">
      <c r="A272" s="27"/>
      <c r="B272" s="9" t="s">
        <v>67</v>
      </c>
      <c r="C272" s="9" t="s">
        <v>29</v>
      </c>
      <c r="D272" s="28" t="s">
        <v>81</v>
      </c>
      <c r="E272" s="13"/>
      <c r="F272" s="37"/>
      <c r="G272" s="13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1:22" s="14" customFormat="1" ht="15.75">
      <c r="A273" s="27"/>
      <c r="B273" s="9" t="s">
        <v>26</v>
      </c>
      <c r="C273" s="9" t="s">
        <v>29</v>
      </c>
      <c r="D273" s="9" t="s">
        <v>3</v>
      </c>
      <c r="E273" s="13"/>
      <c r="F273" s="37"/>
      <c r="G273" s="13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1:22" s="14" customFormat="1" ht="15.75">
      <c r="A274" s="27"/>
      <c r="B274" s="9" t="s">
        <v>68</v>
      </c>
      <c r="C274" s="9" t="s">
        <v>35</v>
      </c>
      <c r="D274" s="47">
        <f>E271/E2</f>
        <v>0</v>
      </c>
      <c r="E274" s="13"/>
      <c r="F274" s="37"/>
      <c r="G274" s="13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1:22" s="14" customFormat="1" ht="87" customHeight="1">
      <c r="A275" s="27"/>
      <c r="B275" s="9" t="s">
        <v>66</v>
      </c>
      <c r="C275" s="9" t="s">
        <v>29</v>
      </c>
      <c r="D275" s="47" t="s">
        <v>251</v>
      </c>
      <c r="E275" s="13">
        <v>0</v>
      </c>
      <c r="F275" s="37"/>
      <c r="G275" s="13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1:22" s="14" customFormat="1" ht="15.75">
      <c r="A276" s="27"/>
      <c r="B276" s="9" t="s">
        <v>67</v>
      </c>
      <c r="C276" s="9" t="s">
        <v>29</v>
      </c>
      <c r="D276" s="28" t="s">
        <v>81</v>
      </c>
      <c r="E276" s="13"/>
      <c r="F276" s="37"/>
      <c r="G276" s="13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1:22" s="14" customFormat="1" ht="15.75">
      <c r="A277" s="27"/>
      <c r="B277" s="9" t="s">
        <v>26</v>
      </c>
      <c r="C277" s="9" t="s">
        <v>29</v>
      </c>
      <c r="D277" s="9" t="s">
        <v>3</v>
      </c>
      <c r="E277" s="13"/>
      <c r="F277" s="37"/>
      <c r="G277" s="13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1:22" s="14" customFormat="1" ht="15.75">
      <c r="A278" s="27"/>
      <c r="B278" s="9" t="s">
        <v>68</v>
      </c>
      <c r="C278" s="9" t="s">
        <v>35</v>
      </c>
      <c r="D278" s="47">
        <f>E275/E2</f>
        <v>0</v>
      </c>
      <c r="E278" s="13"/>
      <c r="F278" s="37"/>
      <c r="G278" s="13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1:22" s="14" customFormat="1" ht="66" customHeight="1">
      <c r="A279" s="27"/>
      <c r="B279" s="9" t="s">
        <v>66</v>
      </c>
      <c r="C279" s="9" t="s">
        <v>29</v>
      </c>
      <c r="D279" s="47" t="s">
        <v>252</v>
      </c>
      <c r="E279" s="13">
        <v>337.48</v>
      </c>
      <c r="F279" s="37"/>
      <c r="G279" s="13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1:22" s="14" customFormat="1" ht="15.75">
      <c r="A280" s="27"/>
      <c r="B280" s="9" t="s">
        <v>67</v>
      </c>
      <c r="C280" s="9" t="s">
        <v>29</v>
      </c>
      <c r="D280" s="28" t="s">
        <v>13</v>
      </c>
      <c r="E280" s="13"/>
      <c r="F280" s="37"/>
      <c r="G280" s="13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1:22" s="14" customFormat="1" ht="15.75">
      <c r="A281" s="27"/>
      <c r="B281" s="9" t="s">
        <v>26</v>
      </c>
      <c r="C281" s="9" t="s">
        <v>29</v>
      </c>
      <c r="D281" s="9" t="s">
        <v>3</v>
      </c>
      <c r="E281" s="13"/>
      <c r="F281" s="37"/>
      <c r="G281" s="13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1:22" s="14" customFormat="1" ht="15.75">
      <c r="A282" s="27"/>
      <c r="B282" s="9" t="s">
        <v>68</v>
      </c>
      <c r="C282" s="9" t="s">
        <v>35</v>
      </c>
      <c r="D282" s="47">
        <f>E279/E2</f>
        <v>0.03790589794565938</v>
      </c>
      <c r="E282" s="13"/>
      <c r="F282" s="37"/>
      <c r="G282" s="13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1:22" s="14" customFormat="1" ht="31.5">
      <c r="A283" s="27" t="s">
        <v>210</v>
      </c>
      <c r="B283" s="9" t="s">
        <v>66</v>
      </c>
      <c r="C283" s="9" t="s">
        <v>29</v>
      </c>
      <c r="D283" s="9" t="s">
        <v>294</v>
      </c>
      <c r="E283" s="13">
        <v>32108.63</v>
      </c>
      <c r="F283" s="37">
        <f>1.65*100</f>
        <v>165</v>
      </c>
      <c r="G283" s="13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1:22" s="14" customFormat="1" ht="15.75">
      <c r="A284" s="27" t="s">
        <v>211</v>
      </c>
      <c r="B284" s="9" t="s">
        <v>67</v>
      </c>
      <c r="C284" s="9" t="s">
        <v>29</v>
      </c>
      <c r="D284" s="9" t="s">
        <v>81</v>
      </c>
      <c r="E284" s="13"/>
      <c r="F284" s="37"/>
      <c r="G284" s="13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</row>
    <row r="285" spans="1:22" s="14" customFormat="1" ht="15.75">
      <c r="A285" s="27" t="s">
        <v>212</v>
      </c>
      <c r="B285" s="9" t="s">
        <v>26</v>
      </c>
      <c r="C285" s="9" t="s">
        <v>29</v>
      </c>
      <c r="D285" s="9" t="s">
        <v>3</v>
      </c>
      <c r="E285" s="13"/>
      <c r="F285" s="37"/>
      <c r="G285" s="13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</row>
    <row r="286" spans="1:22" s="14" customFormat="1" ht="15.75">
      <c r="A286" s="27" t="s">
        <v>213</v>
      </c>
      <c r="B286" s="9" t="s">
        <v>68</v>
      </c>
      <c r="C286" s="9" t="s">
        <v>35</v>
      </c>
      <c r="D286" s="47">
        <f>E283/F283</f>
        <v>194.59775757575758</v>
      </c>
      <c r="E286" s="13"/>
      <c r="F286" s="37"/>
      <c r="G286" s="13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</row>
    <row r="287" spans="1:22" s="14" customFormat="1" ht="15.75">
      <c r="A287" s="27"/>
      <c r="B287" s="24" t="s">
        <v>171</v>
      </c>
      <c r="C287" s="9" t="s">
        <v>35</v>
      </c>
      <c r="D287" s="31">
        <f>SUM(D102,D28,D34,D64,D86,D96,D112,D122,D176,D250,D52,D58)</f>
        <v>832101.2916833333</v>
      </c>
      <c r="E287" s="13"/>
      <c r="F287" s="37"/>
      <c r="G287" s="13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</row>
    <row r="288" spans="1:4" ht="15.75">
      <c r="A288" s="41" t="s">
        <v>173</v>
      </c>
      <c r="B288" s="41"/>
      <c r="C288" s="41"/>
      <c r="D288" s="41"/>
    </row>
    <row r="289" spans="1:4" ht="15.75">
      <c r="A289" s="7" t="s">
        <v>174</v>
      </c>
      <c r="B289" s="8" t="s">
        <v>175</v>
      </c>
      <c r="C289" s="8" t="s">
        <v>176</v>
      </c>
      <c r="D289" s="48">
        <f>'[1]2018 Управл'!$AA$89</f>
        <v>1</v>
      </c>
    </row>
    <row r="290" spans="1:4" ht="15.75">
      <c r="A290" s="7" t="s">
        <v>177</v>
      </c>
      <c r="B290" s="8" t="s">
        <v>178</v>
      </c>
      <c r="C290" s="8" t="s">
        <v>176</v>
      </c>
      <c r="D290" s="48">
        <f>'[1]2018 Управл'!$AB$89</f>
        <v>1</v>
      </c>
    </row>
    <row r="291" spans="1:4" ht="15.75">
      <c r="A291" s="7" t="s">
        <v>179</v>
      </c>
      <c r="B291" s="8" t="s">
        <v>180</v>
      </c>
      <c r="C291" s="8" t="s">
        <v>176</v>
      </c>
      <c r="D291" s="8">
        <v>0</v>
      </c>
    </row>
    <row r="292" spans="1:4" ht="15.75">
      <c r="A292" s="7" t="s">
        <v>181</v>
      </c>
      <c r="B292" s="8" t="s">
        <v>182</v>
      </c>
      <c r="C292" s="8" t="s">
        <v>35</v>
      </c>
      <c r="D292" s="49">
        <f>'[1]2018 Управл'!$AD$89</f>
        <v>-7234.8675</v>
      </c>
    </row>
    <row r="293" spans="1:4" ht="15.75">
      <c r="A293" s="41" t="s">
        <v>183</v>
      </c>
      <c r="B293" s="41"/>
      <c r="C293" s="41"/>
      <c r="D293" s="41"/>
    </row>
    <row r="294" spans="1:4" ht="15.75">
      <c r="A294" s="7" t="s">
        <v>184</v>
      </c>
      <c r="B294" s="8" t="s">
        <v>34</v>
      </c>
      <c r="C294" s="8" t="s">
        <v>35</v>
      </c>
      <c r="D294" s="8">
        <v>0</v>
      </c>
    </row>
    <row r="295" spans="1:4" ht="15.75">
      <c r="A295" s="7" t="s">
        <v>185</v>
      </c>
      <c r="B295" s="8" t="s">
        <v>36</v>
      </c>
      <c r="C295" s="8" t="s">
        <v>35</v>
      </c>
      <c r="D295" s="8">
        <v>0</v>
      </c>
    </row>
    <row r="296" spans="1:4" ht="15.75">
      <c r="A296" s="7" t="s">
        <v>186</v>
      </c>
      <c r="B296" s="8" t="s">
        <v>38</v>
      </c>
      <c r="C296" s="8" t="s">
        <v>35</v>
      </c>
      <c r="D296" s="8">
        <v>0</v>
      </c>
    </row>
    <row r="297" spans="1:4" ht="15.75">
      <c r="A297" s="7" t="s">
        <v>187</v>
      </c>
      <c r="B297" s="8" t="s">
        <v>59</v>
      </c>
      <c r="C297" s="8" t="s">
        <v>35</v>
      </c>
      <c r="D297" s="8">
        <v>0</v>
      </c>
    </row>
    <row r="298" spans="1:4" ht="15.75">
      <c r="A298" s="7" t="s">
        <v>188</v>
      </c>
      <c r="B298" s="8" t="s">
        <v>189</v>
      </c>
      <c r="C298" s="8" t="s">
        <v>35</v>
      </c>
      <c r="D298" s="8">
        <v>0</v>
      </c>
    </row>
    <row r="299" spans="1:4" ht="15.75">
      <c r="A299" s="7" t="s">
        <v>190</v>
      </c>
      <c r="B299" s="8" t="s">
        <v>61</v>
      </c>
      <c r="C299" s="8" t="s">
        <v>35</v>
      </c>
      <c r="D299" s="8">
        <v>0</v>
      </c>
    </row>
    <row r="300" spans="1:4" ht="15.75">
      <c r="A300" s="41" t="s">
        <v>191</v>
      </c>
      <c r="B300" s="41"/>
      <c r="C300" s="41"/>
      <c r="D300" s="41"/>
    </row>
    <row r="301" spans="1:4" ht="15.75">
      <c r="A301" s="7" t="s">
        <v>192</v>
      </c>
      <c r="B301" s="8" t="s">
        <v>175</v>
      </c>
      <c r="C301" s="8" t="s">
        <v>176</v>
      </c>
      <c r="D301" s="8">
        <v>0</v>
      </c>
    </row>
    <row r="302" spans="1:4" ht="15.75">
      <c r="A302" s="7" t="s">
        <v>193</v>
      </c>
      <c r="B302" s="8" t="s">
        <v>178</v>
      </c>
      <c r="C302" s="8" t="s">
        <v>176</v>
      </c>
      <c r="D302" s="8">
        <v>0</v>
      </c>
    </row>
    <row r="303" spans="1:4" ht="15.75">
      <c r="A303" s="7" t="s">
        <v>194</v>
      </c>
      <c r="B303" s="8" t="s">
        <v>195</v>
      </c>
      <c r="C303" s="8" t="s">
        <v>176</v>
      </c>
      <c r="D303" s="8">
        <v>0</v>
      </c>
    </row>
    <row r="304" spans="1:4" ht="15.75">
      <c r="A304" s="7" t="s">
        <v>196</v>
      </c>
      <c r="B304" s="8" t="s">
        <v>182</v>
      </c>
      <c r="C304" s="8" t="s">
        <v>35</v>
      </c>
      <c r="D304" s="8">
        <v>0</v>
      </c>
    </row>
    <row r="305" spans="1:4" ht="15.75">
      <c r="A305" s="41" t="s">
        <v>197</v>
      </c>
      <c r="B305" s="41"/>
      <c r="C305" s="41"/>
      <c r="D305" s="41"/>
    </row>
    <row r="306" spans="1:4" ht="15.75">
      <c r="A306" s="7" t="s">
        <v>198</v>
      </c>
      <c r="B306" s="8" t="s">
        <v>199</v>
      </c>
      <c r="C306" s="8" t="s">
        <v>176</v>
      </c>
      <c r="D306" s="8">
        <v>0</v>
      </c>
    </row>
    <row r="307" spans="1:4" ht="15.75">
      <c r="A307" s="7" t="s">
        <v>200</v>
      </c>
      <c r="B307" s="8" t="s">
        <v>201</v>
      </c>
      <c r="C307" s="8" t="s">
        <v>176</v>
      </c>
      <c r="D307" s="8">
        <v>0</v>
      </c>
    </row>
    <row r="308" spans="1:4" ht="31.5">
      <c r="A308" s="7" t="s">
        <v>202</v>
      </c>
      <c r="B308" s="8" t="s">
        <v>203</v>
      </c>
      <c r="C308" s="8" t="s">
        <v>35</v>
      </c>
      <c r="D308" s="8">
        <v>0</v>
      </c>
    </row>
    <row r="310" spans="1:4" ht="15.75">
      <c r="A310" s="39" t="s">
        <v>225</v>
      </c>
      <c r="B310" s="39"/>
      <c r="D310" s="32" t="s">
        <v>226</v>
      </c>
    </row>
  </sheetData>
  <sheetProtection/>
  <mergeCells count="9">
    <mergeCell ref="A310:B310"/>
    <mergeCell ref="F113:F114"/>
    <mergeCell ref="A305:D305"/>
    <mergeCell ref="A2:D2"/>
    <mergeCell ref="A26:D26"/>
    <mergeCell ref="A8:D8"/>
    <mergeCell ref="A288:D288"/>
    <mergeCell ref="A293:D293"/>
    <mergeCell ref="A300:D30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2017-03-30T12:47:25Z</cp:lastPrinted>
  <dcterms:created xsi:type="dcterms:W3CDTF">2010-07-19T21:32:50Z</dcterms:created>
  <dcterms:modified xsi:type="dcterms:W3CDTF">2019-03-29T08:17:10Z</dcterms:modified>
  <cp:category/>
  <cp:version/>
  <cp:contentType/>
  <cp:contentStatus/>
</cp:coreProperties>
</file>