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70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'по форме'!$A$1:$G$241</definedName>
  </definedNames>
  <calcPr fullCalcOnLoad="1"/>
</workbook>
</file>

<file path=xl/sharedStrings.xml><?xml version="1.0" encoding="utf-8"?>
<sst xmlns="http://schemas.openxmlformats.org/spreadsheetml/2006/main" count="780" uniqueCount="292">
  <si>
    <t>Вывоз ТБО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</si>
  <si>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</si>
  <si>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</si>
  <si>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</si>
  <si>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</si>
  <si>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</si>
  <si>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ежедневно</t>
  </si>
  <si>
    <t>1 раз в месяц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</si>
  <si>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</si>
  <si>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</si>
  <si>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</si>
  <si>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</si>
  <si>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</si>
  <si>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</si>
  <si>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</si>
  <si>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3 раза в неделю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</si>
  <si>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</si>
  <si>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</si>
  <si>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</si>
  <si>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</si>
  <si>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</si>
  <si>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</si>
  <si>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</si>
  <si>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</si>
  <si>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</si>
  <si>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</si>
  <si>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</si>
  <si>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</si>
  <si>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</si>
  <si>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</si>
  <si>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</si>
  <si>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</si>
  <si>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</si>
  <si>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</si>
  <si>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</si>
  <si>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</si>
  <si>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</si>
  <si>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</si>
  <si>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</si>
  <si>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</si>
  <si>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</si>
  <si>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</si>
  <si>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</si>
  <si>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</si>
  <si>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</si>
  <si>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</si>
  <si>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</si>
  <si>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</si>
  <si>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</si>
  <si>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</si>
  <si>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</si>
  <si>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</si>
  <si>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</si>
  <si>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</si>
  <si>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</si>
  <si>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</si>
  <si>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</si>
  <si>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</si>
  <si>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</si>
  <si>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</si>
  <si>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</si>
  <si>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</si>
  <si>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</si>
  <si>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</si>
  <si>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</si>
  <si>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</si>
  <si>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</si>
  <si>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</si>
  <si>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</si>
  <si>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</si>
  <si>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</si>
  <si>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</si>
  <si>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</si>
  <si>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</si>
  <si>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</si>
  <si>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</si>
  <si>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</si>
  <si>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</si>
  <si>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</si>
  <si>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</si>
  <si>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23.2.3</t>
  </si>
  <si>
    <t>24.2.3</t>
  </si>
  <si>
    <t>25.2.3</t>
  </si>
  <si>
    <t>26.2.3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</si>
  <si>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</si>
  <si>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</si>
  <si>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</si>
  <si>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</si>
  <si>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</si>
  <si>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</si>
  <si>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</si>
  <si>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</si>
  <si>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</si>
  <si>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</si>
  <si>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</si>
  <si>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</si>
  <si>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</si>
  <si>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</si>
  <si>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</si>
  <si>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</si>
  <si>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</si>
  <si>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</si>
  <si>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</si>
  <si>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</si>
  <si>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</si>
  <si>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</si>
  <si>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</si>
  <si>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</si>
  <si>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</si>
  <si>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</si>
  <si>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</si>
  <si>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</si>
  <si>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</si>
  <si>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</si>
  <si>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</si>
  <si>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</si>
  <si>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</si>
  <si>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</si>
  <si>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</si>
  <si>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</si>
  <si>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</si>
  <si>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</si>
  <si>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</si>
  <si>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</si>
  <si>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</si>
  <si>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</si>
  <si>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</si>
  <si>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</si>
  <si>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</si>
  <si>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</si>
  <si>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</si>
  <si>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</si>
  <si>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</si>
  <si>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</si>
  <si>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</si>
  <si>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</si>
  <si>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</si>
  <si>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</si>
  <si>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</si>
  <si>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</si>
  <si>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</si>
  <si>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</si>
  <si>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</si>
  <si>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</si>
  <si>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</si>
  <si>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</si>
  <si>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</si>
  <si>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</si>
  <si>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</si>
  <si>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</si>
  <si>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</si>
  <si>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</si>
  <si>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</si>
  <si>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</si>
  <si>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</si>
  <si>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</si>
  <si>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</si>
  <si>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</si>
  <si>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</si>
  <si>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</si>
  <si>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</si>
  <si>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</si>
  <si>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</si>
  <si>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</si>
  <si>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</si>
  <si>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</si>
  <si>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</si>
  <si>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</si>
  <si>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</si>
  <si>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</si>
  <si>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</si>
  <si>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</si>
  <si>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</si>
  <si>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</si>
  <si>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23.14.6</t>
  </si>
  <si>
    <t>24.14.6</t>
  </si>
  <si>
    <t>25.14.6</t>
  </si>
  <si>
    <t>26.14.6</t>
  </si>
  <si>
    <t>Итого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</si>
  <si>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</si>
  <si>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</si>
  <si>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</si>
  <si>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</si>
  <si>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</si>
  <si>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</si>
  <si>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</si>
  <si>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</si>
  <si>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</si>
  <si>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</si>
  <si>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</si>
  <si>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</si>
  <si>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</si>
  <si>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</si>
  <si>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</si>
  <si>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</si>
  <si>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</si>
  <si>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</si>
  <si>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</si>
  <si>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</si>
  <si>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</si>
  <si>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</si>
  <si>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</si>
  <si>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</si>
  <si>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</si>
  <si>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</si>
  <si>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</si>
  <si>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</si>
  <si>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</si>
  <si>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</si>
  <si>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</si>
  <si>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</si>
  <si>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</si>
  <si>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</si>
  <si>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</si>
  <si>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</si>
  <si>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</si>
  <si>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</si>
  <si>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23.2.4</t>
  </si>
  <si>
    <t>24.2.4</t>
  </si>
  <si>
    <t>25.2.4</t>
  </si>
  <si>
    <t>26.2.4</t>
  </si>
  <si>
    <t>23.12.9</t>
  </si>
  <si>
    <t>24.12.9</t>
  </si>
  <si>
    <t>25.12.9</t>
  </si>
  <si>
    <t>26.12.9</t>
  </si>
  <si>
    <t>23.14.10</t>
  </si>
  <si>
    <t>24.14.10</t>
  </si>
  <si>
    <t>25.14.10</t>
  </si>
  <si>
    <t>26.14.10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</si>
  <si>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</si>
  <si>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</si>
  <si>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Смена задвижки</t>
  </si>
  <si>
    <t>Ревизия задвижки</t>
  </si>
  <si>
    <t>в течение года</t>
  </si>
  <si>
    <t>Проверка исправности, работоспособности, регулировка и техническое обслуживание запорной арматуры и разводящих трубопроводов и оборудования.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 Внутреннего водостока.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</si>
  <si>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</si>
  <si>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</si>
  <si>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Осмотр линий электрических сетей, арматуры и электрооборудования. Проверка состояния линий электрических сетей и арматуры, групповых распределительных и предохранительных щитов и переходных коробок, силовых установок на лестничных клетках.</t>
  </si>
  <si>
    <t>Очистка кровли и водоотводящих устройств от мусора, грязи, наледи, препятствующих стоку дождевых и талых вод</t>
  </si>
  <si>
    <t>Влажное подметание лестничных площадок и маршей, коридоры, тамбура 1,2,3 этажей</t>
  </si>
  <si>
    <t>Влажное подметание лестничных площадок и маршей, коридоры, тамбура выше 3-го этажа</t>
  </si>
  <si>
    <t>Подметание полов кабины лифта влажная уборка</t>
  </si>
  <si>
    <t>Протирка стен, дверей в кабине лифта</t>
  </si>
  <si>
    <t>Обметание пыли с потолков</t>
  </si>
  <si>
    <t>Вывоз крупногабаритного мусора</t>
  </si>
  <si>
    <t>4 раза в месяц</t>
  </si>
  <si>
    <t>Герметизация межпанельных швов</t>
  </si>
  <si>
    <t>Ремонт мягкой кровли</t>
  </si>
  <si>
    <t>Осмотр технического состояния конструктивных элементов жилого дома</t>
  </si>
  <si>
    <t>Уборка мусороприемных камер и удаление мусора из мусороприемных камер</t>
  </si>
  <si>
    <t>Мытье и протирка закрывающих устройств мусоропровода (загрузочных клапанов)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</si>
  <si>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 и ремонт лифта, обеспечение проведения аварийного обслуживания лифта</t>
  </si>
  <si>
    <t>Снятие показаний счетчиков потребления х/в (общедомовые)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</si>
  <si>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</si>
  <si>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</si>
  <si>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Техническое обслуживание внутридомового газового оборудования</t>
  </si>
  <si>
    <t>Аварийное обслуживание</t>
  </si>
  <si>
    <t>Дезинсекция</t>
  </si>
  <si>
    <t>Дератизация</t>
  </si>
  <si>
    <t>4 раза в год</t>
  </si>
  <si>
    <t>Сдвижка снега при снегопаде вручную</t>
  </si>
  <si>
    <t>20 раз в год</t>
  </si>
  <si>
    <t>Механизированная уборка свежевыпавшего снега</t>
  </si>
  <si>
    <t>Ликвидация наледи</t>
  </si>
  <si>
    <t>9 раз в год</t>
  </si>
  <si>
    <t xml:space="preserve">Посыпка территории пескосоляной смесью </t>
  </si>
  <si>
    <t>25 раз в год</t>
  </si>
  <si>
    <t>Подметание вручную асфальтового покрытия</t>
  </si>
  <si>
    <t>Уборка от случайного мусора асфальтового покрытия, грунта, газонов</t>
  </si>
  <si>
    <t>Уборка газонов от листьев, сучьев, мусора</t>
  </si>
  <si>
    <t xml:space="preserve">Покос травы </t>
  </si>
  <si>
    <t>Уборка мусора на контейнерной площадке</t>
  </si>
  <si>
    <t>Сдвижка и подметание снега при отсутствии снегопада вручную</t>
  </si>
  <si>
    <t>10 раз в год</t>
  </si>
  <si>
    <t>Замена разбитых стекол в окнах в помещениях общего пользования</t>
  </si>
  <si>
    <t>10.</t>
  </si>
  <si>
    <t>- за управление</t>
  </si>
  <si>
    <t>Директор ООО "ГУК "Привокзальная"</t>
  </si>
  <si>
    <t>Ю.Д. Шкляров</t>
  </si>
  <si>
    <t>Техническое обслуживание СТЭ. Снятие показаний тепловой энергии. (Установка общедомовых приборов учета ТЭ)</t>
  </si>
  <si>
    <t>Периодическое техническое освидетельствование лифтов</t>
  </si>
  <si>
    <t>Мытье полов (лестничные площадки и марши, коридоры, тамбура) 1,2,3 этажей</t>
  </si>
  <si>
    <t>Мытье полов (лестничные площадки и марши, коридоры, тамбура) выше 3-го этажа</t>
  </si>
  <si>
    <t>факт</t>
  </si>
  <si>
    <t>31.03.2019 г.</t>
  </si>
  <si>
    <t>01.01.2018 г.</t>
  </si>
  <si>
    <t>31.05.2018 г.</t>
  </si>
  <si>
    <t>шт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</si>
  <si>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</si>
  <si>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период 01.01.2018-31.05.2018 г.                                         по дому №4  ул. Шкатова в г. Липецке</t>
  </si>
  <si>
    <t>кол-во кв</t>
  </si>
  <si>
    <t>пог.м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</si>
</sst>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 vertical="center" wrapText="1"/>
    </xf>
    <xf numFmtId="3" fontId="47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64;&#1082;&#1072;&#1090;&#1086;&#1074;&#1072;,%20&#1076;.%20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&#1064;&#1082;&#1072;&#1090;&#1086;&#1074;&#1072;,%204%20&#1048;&#1058;&#1054;&#1043;&#1048;\2.%20&#1048;&#1090;&#1086;&#1075;&#1080;%20&#1087;&#1086;%20&#1089;&#1072;&#1085;.&#1089;&#1086;&#1076;&#1077;&#1088;&#1078;&#1072;&#1085;&#1080;&#1080;%20&#1083;.&#1082;&#1083;.%20&#1064;&#1082;&#1072;&#1090;&#1086;&#1074;&#1072;,%204%20&#1079;&#1072;%202018%20&#1075;.%20&#1043;&#1059;&#1050;%20&#1079;&#1072;%2001.01.18-31.05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&#1064;&#1082;&#1072;&#1090;&#1086;&#1074;&#1072;,%204%20&#1048;&#1058;&#1054;&#1043;&#1048;\3.%20&#1048;&#1090;&#1086;&#1075;&#1080;%20&#1087;&#1086;%20&#1089;&#1072;&#1085;.&#1089;&#1086;&#1076;&#1077;&#1088;&#1078;&#1072;&#1085;&#1080;&#1080;%20&#1083;&#1080;&#1092;&#1090;&#1086;&#1074;%20&#1064;&#1082;&#1072;&#1090;&#1086;&#1074;&#1072;,%204%20&#1079;&#1072;%202018%20&#1075;.%20&#1043;&#1059;&#1050;%20&#1079;&#1072;%2001.01.18-31.05.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43;&#1059;&#1050;\&#1047;&#1077;&#1074;&#1089;%202018%20&#1043;&#1059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&#1064;&#1082;&#1072;&#1090;&#1086;&#1074;&#1072;,%204%20&#1048;&#1058;&#1054;&#1043;&#1048;\1.%20&#1048;&#1090;&#1086;&#1075;&#1080;%20&#1087;&#1086;%20&#1091;&#1073;&#1086;&#1088;&#1082;&#1077;%20&#1076;&#1074;&#1086;&#1088;&#1086;&#1074;&#1086;&#1081;%20&#1090;&#1077;&#1088;&#1088;&#1080;&#1090;&#1086;&#1088;&#1080;&#1080;%20&#1064;&#1082;&#1072;&#1090;&#1086;&#1074;&#1072;,%20%204%20&#1079;&#1072;%202018%20&#1075;.%20&#1043;&#1059;&#1050;%20&#1079;&#1072;%2001.01.18-31.05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7">
          <cell r="I87">
            <v>0</v>
          </cell>
          <cell r="M87">
            <v>207255</v>
          </cell>
          <cell r="U87">
            <v>41354.94595</v>
          </cell>
          <cell r="V87">
            <v>19783.354166666668</v>
          </cell>
          <cell r="W87">
            <v>1344.7749999999999</v>
          </cell>
          <cell r="Z87">
            <v>84134.295</v>
          </cell>
          <cell r="AA87">
            <v>1</v>
          </cell>
          <cell r="AB87">
            <v>1</v>
          </cell>
          <cell r="AD87">
            <v>-5167.7625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-180081.19796999986</v>
          </cell>
        </row>
        <row r="25">
          <cell r="D25">
            <v>168845.55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FD38">
            <v>0.039745</v>
          </cell>
        </row>
        <row r="39">
          <cell r="FD39">
            <v>0.028294</v>
          </cell>
        </row>
        <row r="81">
          <cell r="FF81">
            <v>2.604</v>
          </cell>
        </row>
      </sheetData>
      <sheetData sheetId="11">
        <row r="105">
          <cell r="I105">
            <v>324258.210999945</v>
          </cell>
        </row>
        <row r="106">
          <cell r="I106">
            <v>306595.58862271515</v>
          </cell>
        </row>
        <row r="107">
          <cell r="I107">
            <v>77012.58511815003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 л.кл. 1 этаж"/>
      <sheetName val="Влажное подм л.кл. 2 этаж"/>
    </sheetNames>
    <sheetDataSet>
      <sheetData sheetId="0">
        <row r="9">
          <cell r="DH9">
            <v>36013.039500000006</v>
          </cell>
        </row>
      </sheetData>
      <sheetData sheetId="1">
        <row r="9">
          <cell r="DH9">
            <v>79905.32250000001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дметание и влажная уборка"/>
      <sheetName val="Протирка стен,дверей"/>
      <sheetName val="Лист3"/>
    </sheetNames>
    <sheetDataSet>
      <sheetData sheetId="0">
        <row r="10">
          <cell r="IJ10">
            <v>890.3100000000001</v>
          </cell>
        </row>
      </sheetData>
      <sheetData sheetId="1">
        <row r="10">
          <cell r="BN10">
            <v>1068.372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1">
        <row r="250">
          <cell r="I250">
            <v>837.12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движ.и подм.снега при отс.сн.в"/>
      <sheetName val="Сдвиж снег при снег вруч"/>
      <sheetName val="Ликвидация наледи"/>
      <sheetName val="Посыпка пескосол смесью"/>
      <sheetName val="Подметание вруч асф.покр"/>
      <sheetName val="Уборка от случ мусор двор тер.."/>
      <sheetName val="Уборка контейнерных площ"/>
      <sheetName val="Покос травы"/>
    </sheetNames>
    <sheetDataSet>
      <sheetData sheetId="0">
        <row r="10">
          <cell r="AA10">
            <v>448.7162400000001</v>
          </cell>
        </row>
      </sheetData>
      <sheetData sheetId="2">
        <row r="10">
          <cell r="T10">
            <v>949.664</v>
          </cell>
        </row>
      </sheetData>
      <sheetData sheetId="3">
        <row r="10">
          <cell r="AI10">
            <v>1880.33472</v>
          </cell>
        </row>
      </sheetData>
      <sheetData sheetId="4">
        <row r="10">
          <cell r="DC10">
            <v>1112.8875000000003</v>
          </cell>
        </row>
      </sheetData>
      <sheetData sheetId="5">
        <row r="10">
          <cell r="EU10">
            <v>18874.572000000007</v>
          </cell>
        </row>
      </sheetData>
      <sheetData sheetId="7">
        <row r="10">
          <cell r="H10">
            <v>1549.1394000000003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0"/>
  <sheetViews>
    <sheetView tabSelected="1" view="pageBreakPreview" zoomScale="60" zoomScaleNormal="90" zoomScalePageLayoutView="0" workbookViewId="0" topLeftCell="A9">
      <selection activeCell="X10" sqref="X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3.8515625" style="3" hidden="1" customWidth="1"/>
    <col min="7" max="7" width="18.7109375" style="1" hidden="1" customWidth="1"/>
    <col min="8" max="10" width="9.140625" style="3" hidden="1" customWidth="1"/>
    <col min="11" max="22" width="9.140625" style="3" customWidth="1"/>
    <col min="23" max="16384" width="9.140625" style="4" customWidth="1"/>
  </cols>
  <sheetData>
    <row r="1" spans="5:7" ht="15.75">
      <c r="E1" s="1" t="s">
        <v>215</v>
      </c>
      <c r="G1" s="1" t="s">
        <v>215</v>
      </c>
    </row>
    <row r="2" spans="1:22" s="6" customFormat="1" ht="33.75" customHeight="1">
      <c r="A2" s="41" t="s">
        <v>289</v>
      </c>
      <c r="B2" s="41"/>
      <c r="C2" s="41"/>
      <c r="D2" s="41"/>
      <c r="E2" s="1">
        <v>8903.1</v>
      </c>
      <c r="F2" s="5"/>
      <c r="G2" s="1">
        <v>8903.1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5.75">
      <c r="G3" s="1" t="s">
        <v>283</v>
      </c>
    </row>
    <row r="4" spans="1:4" ht="15.75">
      <c r="A4" s="7" t="s">
        <v>27</v>
      </c>
      <c r="B4" s="8" t="s">
        <v>28</v>
      </c>
      <c r="C4" s="8" t="s">
        <v>29</v>
      </c>
      <c r="D4" s="8" t="s">
        <v>30</v>
      </c>
    </row>
    <row r="5" spans="1:4" ht="15.75">
      <c r="A5" s="7" t="s">
        <v>33</v>
      </c>
      <c r="B5" s="8" t="s">
        <v>31</v>
      </c>
      <c r="C5" s="8" t="s">
        <v>32</v>
      </c>
      <c r="D5" s="9" t="s">
        <v>284</v>
      </c>
    </row>
    <row r="6" spans="1:4" ht="15.75">
      <c r="A6" s="7" t="s">
        <v>34</v>
      </c>
      <c r="B6" s="8" t="s">
        <v>35</v>
      </c>
      <c r="C6" s="8" t="s">
        <v>32</v>
      </c>
      <c r="D6" s="9" t="s">
        <v>285</v>
      </c>
    </row>
    <row r="7" spans="1:4" ht="15.75">
      <c r="A7" s="7" t="s">
        <v>21</v>
      </c>
      <c r="B7" s="8" t="s">
        <v>36</v>
      </c>
      <c r="C7" s="8" t="s">
        <v>32</v>
      </c>
      <c r="D7" s="9" t="s">
        <v>286</v>
      </c>
    </row>
    <row r="8" spans="1:4" ht="42.75" customHeight="1">
      <c r="A8" s="40" t="s">
        <v>66</v>
      </c>
      <c r="B8" s="40"/>
      <c r="C8" s="40"/>
      <c r="D8" s="40"/>
    </row>
    <row r="9" spans="1:4" ht="15.75">
      <c r="A9" s="7" t="s">
        <v>22</v>
      </c>
      <c r="B9" s="8" t="s">
        <v>37</v>
      </c>
      <c r="C9" s="8" t="s">
        <v>38</v>
      </c>
      <c r="D9" s="43">
        <f>'[2]по форме'!$D$23</f>
        <v>0</v>
      </c>
    </row>
    <row r="10" spans="1:4" ht="15.75">
      <c r="A10" s="7" t="s">
        <v>23</v>
      </c>
      <c r="B10" s="8" t="s">
        <v>39</v>
      </c>
      <c r="C10" s="8" t="s">
        <v>38</v>
      </c>
      <c r="D10" s="43">
        <f>'[2]по форме'!$D$24</f>
        <v>-180081.19796999986</v>
      </c>
    </row>
    <row r="11" spans="1:4" ht="15.75">
      <c r="A11" s="7" t="s">
        <v>40</v>
      </c>
      <c r="B11" s="8" t="s">
        <v>41</v>
      </c>
      <c r="C11" s="8" t="s">
        <v>38</v>
      </c>
      <c r="D11" s="43">
        <f>'[2]по форме'!$D$25</f>
        <v>168845.55</v>
      </c>
    </row>
    <row r="12" spans="1:4" ht="31.5">
      <c r="A12" s="7" t="s">
        <v>42</v>
      </c>
      <c r="B12" s="8" t="s">
        <v>43</v>
      </c>
      <c r="C12" s="8" t="s">
        <v>38</v>
      </c>
      <c r="D12" s="43">
        <f>D13+D14+D15</f>
        <v>707866.3847408101</v>
      </c>
    </row>
    <row r="13" spans="1:4" ht="15.75">
      <c r="A13" s="7" t="s">
        <v>58</v>
      </c>
      <c r="B13" s="10" t="s">
        <v>44</v>
      </c>
      <c r="C13" s="8" t="s">
        <v>38</v>
      </c>
      <c r="D13" s="43">
        <f>'[3]Шкатова 4 тариф 2016'!$I$106</f>
        <v>306595.58862271515</v>
      </c>
    </row>
    <row r="14" spans="1:4" ht="15.75">
      <c r="A14" s="7" t="s">
        <v>59</v>
      </c>
      <c r="B14" s="10" t="s">
        <v>45</v>
      </c>
      <c r="C14" s="8" t="s">
        <v>38</v>
      </c>
      <c r="D14" s="43">
        <f>'[3]Шкатова 4 тариф 2016'!$I$105</f>
        <v>324258.210999945</v>
      </c>
    </row>
    <row r="15" spans="1:4" ht="15.75">
      <c r="A15" s="7" t="s">
        <v>275</v>
      </c>
      <c r="B15" s="11" t="s">
        <v>276</v>
      </c>
      <c r="C15" s="8" t="s">
        <v>38</v>
      </c>
      <c r="D15" s="43">
        <f>'[3]Шкатова 4 тариф 2016'!$I$107</f>
        <v>77012.58511815003</v>
      </c>
    </row>
    <row r="16" spans="1:4" ht="15.75">
      <c r="A16" s="10" t="s">
        <v>46</v>
      </c>
      <c r="B16" s="10" t="s">
        <v>47</v>
      </c>
      <c r="C16" s="10" t="s">
        <v>38</v>
      </c>
      <c r="D16" s="12">
        <f>D17</f>
        <v>495443.62224081013</v>
      </c>
    </row>
    <row r="17" spans="1:4" ht="31.5">
      <c r="A17" s="10" t="s">
        <v>24</v>
      </c>
      <c r="B17" s="10" t="s">
        <v>60</v>
      </c>
      <c r="C17" s="10" t="s">
        <v>38</v>
      </c>
      <c r="D17" s="12">
        <f>D12-D25+D222+D238</f>
        <v>495443.62224081013</v>
      </c>
    </row>
    <row r="18" spans="1:4" ht="31.5">
      <c r="A18" s="10" t="s">
        <v>48</v>
      </c>
      <c r="B18" s="10" t="s">
        <v>61</v>
      </c>
      <c r="C18" s="10" t="s">
        <v>38</v>
      </c>
      <c r="D18" s="12">
        <v>0</v>
      </c>
    </row>
    <row r="19" spans="1:4" ht="15.75">
      <c r="A19" s="10" t="s">
        <v>25</v>
      </c>
      <c r="B19" s="10" t="s">
        <v>49</v>
      </c>
      <c r="C19" s="10" t="s">
        <v>38</v>
      </c>
      <c r="D19" s="12">
        <v>0</v>
      </c>
    </row>
    <row r="20" spans="1:4" ht="15.75">
      <c r="A20" s="10" t="s">
        <v>26</v>
      </c>
      <c r="B20" s="10" t="s">
        <v>50</v>
      </c>
      <c r="C20" s="10" t="s">
        <v>38</v>
      </c>
      <c r="D20" s="12">
        <v>0</v>
      </c>
    </row>
    <row r="21" spans="1:4" ht="15.75">
      <c r="A21" s="10" t="s">
        <v>51</v>
      </c>
      <c r="B21" s="10" t="s">
        <v>52</v>
      </c>
      <c r="C21" s="10" t="s">
        <v>38</v>
      </c>
      <c r="D21" s="12">
        <v>0</v>
      </c>
    </row>
    <row r="22" spans="1:4" ht="15.75">
      <c r="A22" s="10" t="s">
        <v>53</v>
      </c>
      <c r="B22" s="10" t="s">
        <v>54</v>
      </c>
      <c r="C22" s="10" t="s">
        <v>38</v>
      </c>
      <c r="D22" s="12">
        <f>D16+D10+D9</f>
        <v>315362.42427081027</v>
      </c>
    </row>
    <row r="23" spans="1:4" ht="15.75">
      <c r="A23" s="10" t="s">
        <v>55</v>
      </c>
      <c r="B23" s="10" t="s">
        <v>62</v>
      </c>
      <c r="C23" s="10" t="s">
        <v>38</v>
      </c>
      <c r="D23" s="12">
        <f>'[1]2018 Управл'!$I$87</f>
        <v>0</v>
      </c>
    </row>
    <row r="24" spans="1:4" ht="15.75">
      <c r="A24" s="10" t="s">
        <v>56</v>
      </c>
      <c r="B24" s="10" t="s">
        <v>63</v>
      </c>
      <c r="C24" s="10" t="s">
        <v>38</v>
      </c>
      <c r="D24" s="12">
        <f>D22-D217</f>
        <v>-176422.65570585645</v>
      </c>
    </row>
    <row r="25" spans="1:5" ht="15.75">
      <c r="A25" s="10" t="s">
        <v>57</v>
      </c>
      <c r="B25" s="10" t="s">
        <v>64</v>
      </c>
      <c r="C25" s="10" t="s">
        <v>38</v>
      </c>
      <c r="D25" s="12">
        <f>'[1]2018 Управл'!$M$87</f>
        <v>207255</v>
      </c>
      <c r="E25" s="1">
        <f>168845.55</f>
        <v>168845.55</v>
      </c>
    </row>
    <row r="26" spans="1:22" s="14" customFormat="1" ht="35.25" customHeight="1">
      <c r="A26" s="42" t="s">
        <v>65</v>
      </c>
      <c r="B26" s="42"/>
      <c r="C26" s="42"/>
      <c r="D26" s="42"/>
      <c r="E26" s="13"/>
      <c r="F26" s="36"/>
      <c r="G26" s="1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9" customFormat="1" ht="31.5">
      <c r="A27" s="15" t="s">
        <v>76</v>
      </c>
      <c r="B27" s="16" t="s">
        <v>67</v>
      </c>
      <c r="C27" s="16" t="s">
        <v>32</v>
      </c>
      <c r="D27" s="16" t="s">
        <v>1</v>
      </c>
      <c r="E27" s="17"/>
      <c r="F27" s="18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3" customFormat="1" ht="15.75">
      <c r="A28" s="20" t="s">
        <v>72</v>
      </c>
      <c r="B28" s="21" t="s">
        <v>68</v>
      </c>
      <c r="C28" s="21" t="s">
        <v>38</v>
      </c>
      <c r="D28" s="44">
        <f>E28</f>
        <v>41354.94595</v>
      </c>
      <c r="E28" s="17">
        <f>'[1]2018 Управл'!$U$87</f>
        <v>41354.94595</v>
      </c>
      <c r="F28" s="22"/>
      <c r="G28" s="17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31.5">
      <c r="A29" s="20" t="s">
        <v>73</v>
      </c>
      <c r="B29" s="21" t="s">
        <v>69</v>
      </c>
      <c r="C29" s="21" t="s">
        <v>32</v>
      </c>
      <c r="D29" s="21" t="s">
        <v>256</v>
      </c>
      <c r="E29" s="17"/>
      <c r="F29" s="22"/>
      <c r="G29" s="17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15.75">
      <c r="A30" s="20" t="s">
        <v>74</v>
      </c>
      <c r="B30" s="21" t="s">
        <v>70</v>
      </c>
      <c r="C30" s="21" t="s">
        <v>32</v>
      </c>
      <c r="D30" s="21" t="s">
        <v>2</v>
      </c>
      <c r="E30" s="17"/>
      <c r="F30" s="22"/>
      <c r="G30" s="17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15.75">
      <c r="A31" s="20" t="s">
        <v>75</v>
      </c>
      <c r="B31" s="21" t="s">
        <v>29</v>
      </c>
      <c r="C31" s="21" t="s">
        <v>32</v>
      </c>
      <c r="D31" s="21" t="s">
        <v>3</v>
      </c>
      <c r="E31" s="17"/>
      <c r="F31" s="22"/>
      <c r="G31" s="17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15.75">
      <c r="A32" s="20" t="s">
        <v>77</v>
      </c>
      <c r="B32" s="21" t="s">
        <v>71</v>
      </c>
      <c r="C32" s="21" t="s">
        <v>38</v>
      </c>
      <c r="D32" s="45">
        <f>E28/E2</f>
        <v>4.645005217283868</v>
      </c>
      <c r="E32" s="17"/>
      <c r="F32" s="22"/>
      <c r="G32" s="1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6" customFormat="1" ht="31.5">
      <c r="A33" s="37" t="s">
        <v>78</v>
      </c>
      <c r="B33" s="24" t="s">
        <v>67</v>
      </c>
      <c r="C33" s="24" t="s">
        <v>32</v>
      </c>
      <c r="D33" s="24" t="s">
        <v>4</v>
      </c>
      <c r="E33" s="13" t="s">
        <v>216</v>
      </c>
      <c r="F33" s="25"/>
      <c r="G33" s="13" t="s">
        <v>216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4" customFormat="1" ht="15.75">
      <c r="A34" s="27" t="s">
        <v>79</v>
      </c>
      <c r="B34" s="9" t="s">
        <v>68</v>
      </c>
      <c r="C34" s="9" t="s">
        <v>38</v>
      </c>
      <c r="D34" s="28">
        <f>E35+E39+E51+E55+E43+E47</f>
        <v>115918.36200000002</v>
      </c>
      <c r="E34" s="13"/>
      <c r="F34" s="36"/>
      <c r="G34" s="1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4" customFormat="1" ht="31.5">
      <c r="A35" s="27" t="s">
        <v>80</v>
      </c>
      <c r="B35" s="9" t="s">
        <v>69</v>
      </c>
      <c r="C35" s="9" t="s">
        <v>32</v>
      </c>
      <c r="D35" s="9" t="s">
        <v>239</v>
      </c>
      <c r="E35" s="13">
        <f>'[4]Влажное подм л.кл. 1 этаж'!$DH$9</f>
        <v>36013.039500000006</v>
      </c>
      <c r="F35" s="36"/>
      <c r="G35" s="1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4" customFormat="1" ht="15.75">
      <c r="A36" s="27" t="s">
        <v>81</v>
      </c>
      <c r="B36" s="9" t="s">
        <v>70</v>
      </c>
      <c r="C36" s="9" t="s">
        <v>32</v>
      </c>
      <c r="D36" s="9" t="s">
        <v>15</v>
      </c>
      <c r="E36" s="13"/>
      <c r="F36" s="36"/>
      <c r="G36" s="1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4" customFormat="1" ht="15.75">
      <c r="A37" s="27" t="s">
        <v>82</v>
      </c>
      <c r="B37" s="9" t="s">
        <v>29</v>
      </c>
      <c r="C37" s="9" t="s">
        <v>32</v>
      </c>
      <c r="D37" s="9" t="s">
        <v>3</v>
      </c>
      <c r="E37" s="13"/>
      <c r="F37" s="36"/>
      <c r="G37" s="1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4" customFormat="1" ht="15.75">
      <c r="A38" s="27" t="s">
        <v>83</v>
      </c>
      <c r="B38" s="9" t="s">
        <v>71</v>
      </c>
      <c r="C38" s="9" t="s">
        <v>38</v>
      </c>
      <c r="D38" s="28">
        <f>E35/E2</f>
        <v>4.045000000000001</v>
      </c>
      <c r="E38" s="13"/>
      <c r="F38" s="36"/>
      <c r="G38" s="1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4" customFormat="1" ht="31.5">
      <c r="A39" s="27" t="s">
        <v>217</v>
      </c>
      <c r="B39" s="9" t="s">
        <v>69</v>
      </c>
      <c r="C39" s="9" t="s">
        <v>32</v>
      </c>
      <c r="D39" s="9" t="s">
        <v>240</v>
      </c>
      <c r="E39" s="13">
        <f>'[4]Влажное подм л.кл. 2 этаж'!$DH$9</f>
        <v>79905.32250000001</v>
      </c>
      <c r="F39" s="36"/>
      <c r="G39" s="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4" customFormat="1" ht="15.75">
      <c r="A40" s="27" t="s">
        <v>218</v>
      </c>
      <c r="B40" s="9" t="s">
        <v>70</v>
      </c>
      <c r="C40" s="9" t="s">
        <v>32</v>
      </c>
      <c r="D40" s="9" t="s">
        <v>15</v>
      </c>
      <c r="E40" s="13"/>
      <c r="F40" s="36"/>
      <c r="G40" s="1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4" customFormat="1" ht="15.75">
      <c r="A41" s="27" t="s">
        <v>219</v>
      </c>
      <c r="B41" s="9" t="s">
        <v>29</v>
      </c>
      <c r="C41" s="9" t="s">
        <v>32</v>
      </c>
      <c r="D41" s="9" t="s">
        <v>3</v>
      </c>
      <c r="E41" s="13"/>
      <c r="F41" s="36"/>
      <c r="G41" s="1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4" customFormat="1" ht="15.75">
      <c r="A42" s="27"/>
      <c r="B42" s="9" t="s">
        <v>71</v>
      </c>
      <c r="C42" s="9" t="s">
        <v>38</v>
      </c>
      <c r="D42" s="28">
        <f>E39/E2</f>
        <v>8.975000000000001</v>
      </c>
      <c r="E42" s="13"/>
      <c r="F42" s="36"/>
      <c r="G42" s="1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4" customFormat="1" ht="31.5">
      <c r="A43" s="27" t="s">
        <v>80</v>
      </c>
      <c r="B43" s="9" t="s">
        <v>69</v>
      </c>
      <c r="C43" s="9" t="s">
        <v>32</v>
      </c>
      <c r="D43" s="9" t="s">
        <v>281</v>
      </c>
      <c r="E43" s="13">
        <v>0</v>
      </c>
      <c r="F43" s="36"/>
      <c r="G43" s="1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4" customFormat="1" ht="15.75">
      <c r="A44" s="27" t="s">
        <v>81</v>
      </c>
      <c r="B44" s="9" t="s">
        <v>70</v>
      </c>
      <c r="C44" s="9" t="s">
        <v>32</v>
      </c>
      <c r="D44" s="9" t="s">
        <v>15</v>
      </c>
      <c r="E44" s="13"/>
      <c r="F44" s="36"/>
      <c r="G44" s="1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4" customFormat="1" ht="15.75">
      <c r="A45" s="27" t="s">
        <v>82</v>
      </c>
      <c r="B45" s="9" t="s">
        <v>29</v>
      </c>
      <c r="C45" s="9" t="s">
        <v>32</v>
      </c>
      <c r="D45" s="9" t="s">
        <v>3</v>
      </c>
      <c r="E45" s="13"/>
      <c r="F45" s="36"/>
      <c r="G45" s="1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4" customFormat="1" ht="15.75">
      <c r="A46" s="27" t="s">
        <v>83</v>
      </c>
      <c r="B46" s="9" t="s">
        <v>71</v>
      </c>
      <c r="C46" s="9" t="s">
        <v>38</v>
      </c>
      <c r="D46" s="28">
        <f>E43/E2</f>
        <v>0</v>
      </c>
      <c r="E46" s="13"/>
      <c r="F46" s="36"/>
      <c r="G46" s="1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4" customFormat="1" ht="31.5">
      <c r="A47" s="27" t="s">
        <v>217</v>
      </c>
      <c r="B47" s="9" t="s">
        <v>69</v>
      </c>
      <c r="C47" s="9" t="s">
        <v>32</v>
      </c>
      <c r="D47" s="9" t="s">
        <v>282</v>
      </c>
      <c r="E47" s="13">
        <v>0</v>
      </c>
      <c r="F47" s="36"/>
      <c r="G47" s="1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4" customFormat="1" ht="15.75">
      <c r="A48" s="27" t="s">
        <v>218</v>
      </c>
      <c r="B48" s="9" t="s">
        <v>70</v>
      </c>
      <c r="C48" s="9" t="s">
        <v>32</v>
      </c>
      <c r="D48" s="9" t="s">
        <v>15</v>
      </c>
      <c r="E48" s="13"/>
      <c r="F48" s="36"/>
      <c r="G48" s="1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4" customFormat="1" ht="15.75">
      <c r="A49" s="27" t="s">
        <v>219</v>
      </c>
      <c r="B49" s="9" t="s">
        <v>29</v>
      </c>
      <c r="C49" s="9" t="s">
        <v>32</v>
      </c>
      <c r="D49" s="9" t="s">
        <v>3</v>
      </c>
      <c r="E49" s="13"/>
      <c r="F49" s="36"/>
      <c r="G49" s="1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4" customFormat="1" ht="15.75">
      <c r="A50" s="27" t="s">
        <v>220</v>
      </c>
      <c r="B50" s="9" t="s">
        <v>71</v>
      </c>
      <c r="C50" s="9" t="s">
        <v>38</v>
      </c>
      <c r="D50" s="46">
        <f>E47/E2</f>
        <v>0</v>
      </c>
      <c r="E50" s="13"/>
      <c r="F50" s="36"/>
      <c r="G50" s="1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4" customFormat="1" ht="31.5">
      <c r="A51" s="27"/>
      <c r="B51" s="9" t="s">
        <v>69</v>
      </c>
      <c r="C51" s="9" t="s">
        <v>32</v>
      </c>
      <c r="D51" s="9" t="s">
        <v>243</v>
      </c>
      <c r="E51" s="13">
        <v>0</v>
      </c>
      <c r="F51" s="36"/>
      <c r="G51" s="1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4" customFormat="1" ht="15.75">
      <c r="A52" s="27"/>
      <c r="B52" s="9" t="s">
        <v>70</v>
      </c>
      <c r="C52" s="9" t="s">
        <v>32</v>
      </c>
      <c r="D52" s="9" t="s">
        <v>84</v>
      </c>
      <c r="E52" s="13"/>
      <c r="F52" s="36"/>
      <c r="G52" s="1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4" customFormat="1" ht="15.75">
      <c r="A53" s="27"/>
      <c r="B53" s="9" t="s">
        <v>29</v>
      </c>
      <c r="C53" s="9" t="s">
        <v>32</v>
      </c>
      <c r="D53" s="9" t="s">
        <v>3</v>
      </c>
      <c r="E53" s="13"/>
      <c r="F53" s="36"/>
      <c r="G53" s="1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4" customFormat="1" ht="15.75">
      <c r="A54" s="27"/>
      <c r="B54" s="9" t="s">
        <v>71</v>
      </c>
      <c r="C54" s="9" t="s">
        <v>38</v>
      </c>
      <c r="D54" s="47">
        <f>E51/E2</f>
        <v>0</v>
      </c>
      <c r="E54" s="13"/>
      <c r="F54" s="36"/>
      <c r="G54" s="1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4" customFormat="1" ht="31.5">
      <c r="A55" s="27"/>
      <c r="B55" s="9" t="s">
        <v>69</v>
      </c>
      <c r="C55" s="9" t="s">
        <v>32</v>
      </c>
      <c r="D55" s="46" t="s">
        <v>238</v>
      </c>
      <c r="E55" s="13">
        <v>0</v>
      </c>
      <c r="F55" s="36"/>
      <c r="G55" s="1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4" customFormat="1" ht="15.75">
      <c r="A56" s="27"/>
      <c r="B56" s="9" t="s">
        <v>70</v>
      </c>
      <c r="C56" s="9" t="s">
        <v>32</v>
      </c>
      <c r="D56" s="46" t="s">
        <v>16</v>
      </c>
      <c r="E56" s="13"/>
      <c r="F56" s="36"/>
      <c r="G56" s="13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4" customFormat="1" ht="15.75">
      <c r="A57" s="27"/>
      <c r="B57" s="9" t="s">
        <v>29</v>
      </c>
      <c r="C57" s="9" t="s">
        <v>32</v>
      </c>
      <c r="D57" s="46" t="s">
        <v>3</v>
      </c>
      <c r="E57" s="13"/>
      <c r="F57" s="36"/>
      <c r="G57" s="13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4" customFormat="1" ht="15.75">
      <c r="A58" s="27"/>
      <c r="B58" s="9" t="s">
        <v>71</v>
      </c>
      <c r="C58" s="9"/>
      <c r="D58" s="46">
        <f>E55/E2</f>
        <v>0</v>
      </c>
      <c r="E58" s="13"/>
      <c r="F58" s="36"/>
      <c r="G58" s="1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14" customFormat="1" ht="31.5">
      <c r="A59" s="27"/>
      <c r="B59" s="24" t="s">
        <v>67</v>
      </c>
      <c r="C59" s="24" t="s">
        <v>32</v>
      </c>
      <c r="D59" s="24" t="s">
        <v>229</v>
      </c>
      <c r="E59" s="13"/>
      <c r="F59" s="36"/>
      <c r="G59" s="1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14" customFormat="1" ht="15.75">
      <c r="A60" s="27"/>
      <c r="B60" s="9" t="s">
        <v>68</v>
      </c>
      <c r="C60" s="9" t="s">
        <v>38</v>
      </c>
      <c r="D60" s="28">
        <f>E61+E65</f>
        <v>0</v>
      </c>
      <c r="E60" s="13"/>
      <c r="F60" s="36"/>
      <c r="G60" s="1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4" customFormat="1" ht="31.5">
      <c r="A61" s="27"/>
      <c r="B61" s="9" t="s">
        <v>69</v>
      </c>
      <c r="C61" s="9" t="s">
        <v>32</v>
      </c>
      <c r="D61" s="9" t="s">
        <v>249</v>
      </c>
      <c r="E61" s="13">
        <v>0</v>
      </c>
      <c r="F61" s="36"/>
      <c r="G61" s="1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4" customFormat="1" ht="15.75">
      <c r="A62" s="27"/>
      <c r="B62" s="9" t="s">
        <v>70</v>
      </c>
      <c r="C62" s="9" t="s">
        <v>32</v>
      </c>
      <c r="D62" s="9" t="s">
        <v>5</v>
      </c>
      <c r="E62" s="13"/>
      <c r="F62" s="36"/>
      <c r="G62" s="1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4" customFormat="1" ht="15.75">
      <c r="A63" s="27"/>
      <c r="B63" s="9" t="s">
        <v>29</v>
      </c>
      <c r="C63" s="9" t="s">
        <v>32</v>
      </c>
      <c r="D63" s="9" t="s">
        <v>3</v>
      </c>
      <c r="E63" s="13"/>
      <c r="F63" s="36"/>
      <c r="G63" s="1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4" customFormat="1" ht="15.75">
      <c r="A64" s="27"/>
      <c r="B64" s="9" t="s">
        <v>71</v>
      </c>
      <c r="C64" s="9" t="s">
        <v>38</v>
      </c>
      <c r="D64" s="47">
        <f>E61/E2</f>
        <v>0</v>
      </c>
      <c r="E64" s="13"/>
      <c r="F64" s="36"/>
      <c r="G64" s="1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4" customFormat="1" ht="31.5">
      <c r="A65" s="27"/>
      <c r="B65" s="9" t="s">
        <v>69</v>
      </c>
      <c r="C65" s="9" t="s">
        <v>32</v>
      </c>
      <c r="D65" s="9" t="s">
        <v>250</v>
      </c>
      <c r="E65" s="13">
        <v>0</v>
      </c>
      <c r="F65" s="36"/>
      <c r="G65" s="1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14" customFormat="1" ht="15.75">
      <c r="A66" s="27"/>
      <c r="B66" s="9" t="s">
        <v>70</v>
      </c>
      <c r="C66" s="9" t="s">
        <v>32</v>
      </c>
      <c r="D66" s="9" t="s">
        <v>7</v>
      </c>
      <c r="E66" s="13"/>
      <c r="F66" s="36"/>
      <c r="G66" s="1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4" customFormat="1" ht="15.75">
      <c r="A67" s="27"/>
      <c r="B67" s="9" t="s">
        <v>29</v>
      </c>
      <c r="C67" s="9" t="s">
        <v>32</v>
      </c>
      <c r="D67" s="9" t="s">
        <v>3</v>
      </c>
      <c r="E67" s="13"/>
      <c r="F67" s="36"/>
      <c r="G67" s="1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4" customFormat="1" ht="15.75">
      <c r="A68" s="27"/>
      <c r="B68" s="9" t="s">
        <v>71</v>
      </c>
      <c r="C68" s="9" t="s">
        <v>38</v>
      </c>
      <c r="D68" s="47">
        <f>E65/E2</f>
        <v>0</v>
      </c>
      <c r="E68" s="13"/>
      <c r="F68" s="36"/>
      <c r="G68" s="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4" customFormat="1" ht="31.5">
      <c r="A69" s="27"/>
      <c r="B69" s="24" t="s">
        <v>67</v>
      </c>
      <c r="C69" s="24" t="s">
        <v>32</v>
      </c>
      <c r="D69" s="24" t="s">
        <v>230</v>
      </c>
      <c r="E69" s="13"/>
      <c r="F69" s="36"/>
      <c r="G69" s="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4" customFormat="1" ht="15.75">
      <c r="A70" s="27"/>
      <c r="B70" s="9" t="s">
        <v>68</v>
      </c>
      <c r="C70" s="9" t="s">
        <v>38</v>
      </c>
      <c r="D70" s="28">
        <f>E71+E79+E83+E75</f>
        <v>117877.044</v>
      </c>
      <c r="E70" s="13"/>
      <c r="F70" s="36"/>
      <c r="G70" s="1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4" customFormat="1" ht="78.75">
      <c r="A71" s="27"/>
      <c r="B71" s="9" t="s">
        <v>69</v>
      </c>
      <c r="C71" s="9" t="s">
        <v>32</v>
      </c>
      <c r="D71" s="9" t="s">
        <v>251</v>
      </c>
      <c r="E71" s="13">
        <f>'[3]гук(2016)'!$FF$81*5*E2</f>
        <v>115918.362</v>
      </c>
      <c r="F71" s="36">
        <v>4</v>
      </c>
      <c r="G71" s="1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4" customFormat="1" ht="15.75">
      <c r="A72" s="27"/>
      <c r="B72" s="9" t="s">
        <v>70</v>
      </c>
      <c r="C72" s="9" t="s">
        <v>32</v>
      </c>
      <c r="D72" s="9" t="s">
        <v>2</v>
      </c>
      <c r="E72" s="13"/>
      <c r="F72" s="36"/>
      <c r="G72" s="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4" customFormat="1" ht="15.75">
      <c r="A73" s="27"/>
      <c r="B73" s="9" t="s">
        <v>29</v>
      </c>
      <c r="C73" s="9" t="s">
        <v>32</v>
      </c>
      <c r="D73" s="9" t="s">
        <v>287</v>
      </c>
      <c r="E73" s="13"/>
      <c r="F73" s="36"/>
      <c r="G73" s="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4" customFormat="1" ht="15.75">
      <c r="A74" s="27"/>
      <c r="B74" s="9" t="s">
        <v>71</v>
      </c>
      <c r="C74" s="9" t="s">
        <v>38</v>
      </c>
      <c r="D74" s="28">
        <f>E71/F71</f>
        <v>28979.5905</v>
      </c>
      <c r="E74" s="13"/>
      <c r="F74" s="36"/>
      <c r="G74" s="1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4" customFormat="1" ht="31.5">
      <c r="A75" s="27"/>
      <c r="B75" s="9" t="s">
        <v>69</v>
      </c>
      <c r="C75" s="9" t="s">
        <v>32</v>
      </c>
      <c r="D75" s="9" t="s">
        <v>280</v>
      </c>
      <c r="E75" s="13">
        <v>0</v>
      </c>
      <c r="F75" s="36"/>
      <c r="G75" s="1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4" customFormat="1" ht="15.75">
      <c r="A76" s="27"/>
      <c r="B76" s="9" t="s">
        <v>70</v>
      </c>
      <c r="C76" s="9" t="s">
        <v>32</v>
      </c>
      <c r="D76" s="9" t="s">
        <v>13</v>
      </c>
      <c r="E76" s="13"/>
      <c r="F76" s="36"/>
      <c r="G76" s="1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4" customFormat="1" ht="15.75">
      <c r="A77" s="27"/>
      <c r="B77" s="9" t="s">
        <v>29</v>
      </c>
      <c r="C77" s="9" t="s">
        <v>32</v>
      </c>
      <c r="D77" s="9" t="s">
        <v>3</v>
      </c>
      <c r="E77" s="13"/>
      <c r="F77" s="36"/>
      <c r="G77" s="1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4" customFormat="1" ht="15.75">
      <c r="A78" s="27"/>
      <c r="B78" s="9" t="s">
        <v>71</v>
      </c>
      <c r="C78" s="9" t="s">
        <v>38</v>
      </c>
      <c r="D78" s="47">
        <f>E75/E2</f>
        <v>0</v>
      </c>
      <c r="E78" s="13"/>
      <c r="F78" s="36"/>
      <c r="G78" s="1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4" customFormat="1" ht="31.5">
      <c r="A79" s="27"/>
      <c r="B79" s="9" t="s">
        <v>69</v>
      </c>
      <c r="C79" s="9" t="s">
        <v>32</v>
      </c>
      <c r="D79" s="9" t="s">
        <v>241</v>
      </c>
      <c r="E79" s="13">
        <f>'[5]Подметание и влажная уборка'!$IJ$10</f>
        <v>890.3100000000001</v>
      </c>
      <c r="F79" s="36"/>
      <c r="G79" s="1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4" customFormat="1" ht="15.75">
      <c r="A80" s="27"/>
      <c r="B80" s="9" t="s">
        <v>70</v>
      </c>
      <c r="C80" s="9" t="s">
        <v>32</v>
      </c>
      <c r="D80" s="9" t="s">
        <v>13</v>
      </c>
      <c r="E80" s="13"/>
      <c r="F80" s="36"/>
      <c r="G80" s="1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4" customFormat="1" ht="15.75">
      <c r="A81" s="27"/>
      <c r="B81" s="9" t="s">
        <v>29</v>
      </c>
      <c r="C81" s="9" t="s">
        <v>32</v>
      </c>
      <c r="D81" s="9" t="s">
        <v>3</v>
      </c>
      <c r="E81" s="13"/>
      <c r="F81" s="36"/>
      <c r="G81" s="1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4" customFormat="1" ht="15.75">
      <c r="A82" s="27"/>
      <c r="B82" s="9" t="s">
        <v>71</v>
      </c>
      <c r="C82" s="9" t="s">
        <v>38</v>
      </c>
      <c r="D82" s="47">
        <f>E79/E2</f>
        <v>0.1</v>
      </c>
      <c r="E82" s="13"/>
      <c r="F82" s="36"/>
      <c r="G82" s="1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4" customFormat="1" ht="31.5">
      <c r="A83" s="27"/>
      <c r="B83" s="9" t="s">
        <v>69</v>
      </c>
      <c r="C83" s="9" t="s">
        <v>32</v>
      </c>
      <c r="D83" s="9" t="s">
        <v>242</v>
      </c>
      <c r="E83" s="13">
        <f>'[5]Протирка стен,дверей'!$BN$10</f>
        <v>1068.372</v>
      </c>
      <c r="F83" s="36"/>
      <c r="G83" s="1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4" customFormat="1" ht="15.75">
      <c r="A84" s="27"/>
      <c r="B84" s="9" t="s">
        <v>70</v>
      </c>
      <c r="C84" s="9" t="s">
        <v>32</v>
      </c>
      <c r="D84" s="9" t="s">
        <v>14</v>
      </c>
      <c r="E84" s="13"/>
      <c r="F84" s="36"/>
      <c r="G84" s="1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4" customFormat="1" ht="15.75">
      <c r="A85" s="27"/>
      <c r="B85" s="9" t="s">
        <v>29</v>
      </c>
      <c r="C85" s="9" t="s">
        <v>32</v>
      </c>
      <c r="D85" s="9" t="s">
        <v>3</v>
      </c>
      <c r="E85" s="13"/>
      <c r="F85" s="36"/>
      <c r="G85" s="1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4" customFormat="1" ht="15.75">
      <c r="A86" s="27"/>
      <c r="B86" s="9" t="s">
        <v>71</v>
      </c>
      <c r="C86" s="9" t="s">
        <v>38</v>
      </c>
      <c r="D86" s="47">
        <f>E83/E2</f>
        <v>0.12000000000000001</v>
      </c>
      <c r="E86" s="13"/>
      <c r="F86" s="36"/>
      <c r="G86" s="1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26" customFormat="1" ht="31.5">
      <c r="A87" s="37" t="s">
        <v>85</v>
      </c>
      <c r="B87" s="24" t="s">
        <v>67</v>
      </c>
      <c r="C87" s="24" t="s">
        <v>32</v>
      </c>
      <c r="D87" s="24" t="s">
        <v>19</v>
      </c>
      <c r="E87" s="13"/>
      <c r="F87" s="29"/>
      <c r="G87" s="13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s="14" customFormat="1" ht="15.75">
      <c r="A88" s="27" t="s">
        <v>86</v>
      </c>
      <c r="B88" s="9" t="s">
        <v>68</v>
      </c>
      <c r="C88" s="9" t="s">
        <v>38</v>
      </c>
      <c r="D88" s="9">
        <f>E89</f>
        <v>0</v>
      </c>
      <c r="E88" s="13"/>
      <c r="F88" s="36"/>
      <c r="G88" s="1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4" customFormat="1" ht="31.5">
      <c r="A89" s="27" t="s">
        <v>87</v>
      </c>
      <c r="B89" s="9" t="s">
        <v>69</v>
      </c>
      <c r="C89" s="9" t="s">
        <v>32</v>
      </c>
      <c r="D89" s="9" t="s">
        <v>255</v>
      </c>
      <c r="E89" s="13">
        <v>0</v>
      </c>
      <c r="F89" s="36">
        <v>27673.71</v>
      </c>
      <c r="G89" s="1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4" customFormat="1" ht="15.75">
      <c r="A90" s="27" t="s">
        <v>88</v>
      </c>
      <c r="B90" s="9" t="s">
        <v>70</v>
      </c>
      <c r="C90" s="9" t="s">
        <v>32</v>
      </c>
      <c r="D90" s="9" t="s">
        <v>84</v>
      </c>
      <c r="E90" s="13"/>
      <c r="F90" s="36"/>
      <c r="G90" s="1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4" customFormat="1" ht="15.75">
      <c r="A91" s="27" t="s">
        <v>89</v>
      </c>
      <c r="B91" s="9" t="s">
        <v>29</v>
      </c>
      <c r="C91" s="9" t="s">
        <v>32</v>
      </c>
      <c r="D91" s="9" t="s">
        <v>3</v>
      </c>
      <c r="E91" s="13"/>
      <c r="F91" s="36"/>
      <c r="G91" s="1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4" customFormat="1" ht="15.75">
      <c r="A92" s="27" t="s">
        <v>90</v>
      </c>
      <c r="B92" s="9" t="s">
        <v>71</v>
      </c>
      <c r="C92" s="9" t="s">
        <v>38</v>
      </c>
      <c r="D92" s="47">
        <f>E89/E2</f>
        <v>0</v>
      </c>
      <c r="E92" s="13"/>
      <c r="F92" s="36"/>
      <c r="G92" s="1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6" customFormat="1" ht="31.5">
      <c r="A93" s="37" t="s">
        <v>91</v>
      </c>
      <c r="B93" s="24" t="s">
        <v>67</v>
      </c>
      <c r="C93" s="24" t="s">
        <v>32</v>
      </c>
      <c r="D93" s="24" t="s">
        <v>20</v>
      </c>
      <c r="E93" s="13">
        <f>'[6]дымивент'!$I$250</f>
        <v>837.12</v>
      </c>
      <c r="F93" s="25" t="s">
        <v>290</v>
      </c>
      <c r="G93" s="13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4" customFormat="1" ht="15.75">
      <c r="A94" s="27" t="s">
        <v>92</v>
      </c>
      <c r="B94" s="9" t="s">
        <v>68</v>
      </c>
      <c r="C94" s="9" t="s">
        <v>38</v>
      </c>
      <c r="D94" s="9">
        <f>E93</f>
        <v>837.12</v>
      </c>
      <c r="E94" s="13"/>
      <c r="F94" s="36">
        <v>158</v>
      </c>
      <c r="G94" s="13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4" customFormat="1" ht="31.5">
      <c r="A95" s="27" t="s">
        <v>93</v>
      </c>
      <c r="B95" s="9" t="s">
        <v>69</v>
      </c>
      <c r="C95" s="9" t="s">
        <v>32</v>
      </c>
      <c r="D95" s="9" t="s">
        <v>253</v>
      </c>
      <c r="E95" s="13"/>
      <c r="F95" s="36"/>
      <c r="G95" s="13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4" customFormat="1" ht="15.75">
      <c r="A96" s="27" t="s">
        <v>94</v>
      </c>
      <c r="B96" s="9" t="s">
        <v>70</v>
      </c>
      <c r="C96" s="9" t="s">
        <v>32</v>
      </c>
      <c r="D96" s="9" t="s">
        <v>254</v>
      </c>
      <c r="E96" s="13"/>
      <c r="F96" s="36"/>
      <c r="G96" s="1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4" customFormat="1" ht="15.75">
      <c r="A97" s="27" t="s">
        <v>95</v>
      </c>
      <c r="B97" s="9" t="s">
        <v>29</v>
      </c>
      <c r="C97" s="9" t="s">
        <v>32</v>
      </c>
      <c r="D97" s="9" t="s">
        <v>287</v>
      </c>
      <c r="E97" s="13"/>
      <c r="F97" s="36"/>
      <c r="G97" s="13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4" customFormat="1" ht="15.75">
      <c r="A98" s="27" t="s">
        <v>96</v>
      </c>
      <c r="B98" s="9" t="s">
        <v>71</v>
      </c>
      <c r="C98" s="9" t="s">
        <v>38</v>
      </c>
      <c r="D98" s="47">
        <f>E93/F94</f>
        <v>5.2982278481012655</v>
      </c>
      <c r="E98" s="13"/>
      <c r="F98" s="36"/>
      <c r="G98" s="13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6" customFormat="1" ht="15.75">
      <c r="A99" s="37" t="s">
        <v>97</v>
      </c>
      <c r="B99" s="24" t="s">
        <v>67</v>
      </c>
      <c r="C99" s="24" t="s">
        <v>32</v>
      </c>
      <c r="D99" s="24" t="s">
        <v>8</v>
      </c>
      <c r="E99" s="13"/>
      <c r="F99" s="25"/>
      <c r="G99" s="13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s="14" customFormat="1" ht="15.75">
      <c r="A100" s="27" t="s">
        <v>98</v>
      </c>
      <c r="B100" s="9" t="s">
        <v>68</v>
      </c>
      <c r="C100" s="9" t="s">
        <v>38</v>
      </c>
      <c r="D100" s="28">
        <f>E101+E105</f>
        <v>103917.64916666667</v>
      </c>
      <c r="E100" s="13"/>
      <c r="F100" s="25"/>
      <c r="G100" s="1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4" customFormat="1" ht="31.5">
      <c r="A101" s="27" t="s">
        <v>99</v>
      </c>
      <c r="B101" s="9" t="s">
        <v>69</v>
      </c>
      <c r="C101" s="9" t="s">
        <v>32</v>
      </c>
      <c r="D101" s="9" t="s">
        <v>244</v>
      </c>
      <c r="E101" s="13">
        <f>'[1]2018 Управл'!$V$87</f>
        <v>19783.354166666668</v>
      </c>
      <c r="F101" s="25">
        <v>78552.2</v>
      </c>
      <c r="G101" s="13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4" customFormat="1" ht="15.75">
      <c r="A102" s="27" t="s">
        <v>100</v>
      </c>
      <c r="B102" s="9" t="s">
        <v>70</v>
      </c>
      <c r="C102" s="9" t="s">
        <v>32</v>
      </c>
      <c r="D102" s="9" t="s">
        <v>245</v>
      </c>
      <c r="E102" s="13"/>
      <c r="F102" s="25"/>
      <c r="G102" s="13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4" customFormat="1" ht="15.75">
      <c r="A103" s="27" t="s">
        <v>101</v>
      </c>
      <c r="B103" s="9" t="s">
        <v>29</v>
      </c>
      <c r="C103" s="9" t="s">
        <v>32</v>
      </c>
      <c r="D103" s="9" t="s">
        <v>3</v>
      </c>
      <c r="E103" s="13"/>
      <c r="F103" s="25"/>
      <c r="G103" s="13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4" customFormat="1" ht="15.75">
      <c r="A104" s="27" t="s">
        <v>102</v>
      </c>
      <c r="B104" s="9" t="s">
        <v>71</v>
      </c>
      <c r="C104" s="9" t="s">
        <v>38</v>
      </c>
      <c r="D104" s="47">
        <f>E101/E2</f>
        <v>2.222074801660845</v>
      </c>
      <c r="E104" s="13"/>
      <c r="F104" s="25"/>
      <c r="G104" s="13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4" customFormat="1" ht="31.5">
      <c r="A105" s="27" t="s">
        <v>103</v>
      </c>
      <c r="B105" s="9" t="s">
        <v>69</v>
      </c>
      <c r="C105" s="9" t="s">
        <v>32</v>
      </c>
      <c r="D105" s="9" t="s">
        <v>0</v>
      </c>
      <c r="E105" s="13">
        <f>'[1]2018 Управл'!$Z$87</f>
        <v>84134.295</v>
      </c>
      <c r="F105" s="25">
        <v>262946.9</v>
      </c>
      <c r="G105" s="13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4" customFormat="1" ht="15.75">
      <c r="A106" s="27" t="s">
        <v>104</v>
      </c>
      <c r="B106" s="9" t="s">
        <v>70</v>
      </c>
      <c r="C106" s="9" t="s">
        <v>32</v>
      </c>
      <c r="D106" s="9" t="s">
        <v>6</v>
      </c>
      <c r="E106" s="13"/>
      <c r="F106" s="25"/>
      <c r="G106" s="13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4" customFormat="1" ht="15.75">
      <c r="A107" s="27" t="s">
        <v>105</v>
      </c>
      <c r="B107" s="9" t="s">
        <v>29</v>
      </c>
      <c r="C107" s="9" t="s">
        <v>32</v>
      </c>
      <c r="D107" s="9" t="s">
        <v>3</v>
      </c>
      <c r="E107" s="13"/>
      <c r="F107" s="25"/>
      <c r="G107" s="13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4" customFormat="1" ht="15.75">
      <c r="A108" s="27" t="s">
        <v>106</v>
      </c>
      <c r="B108" s="9" t="s">
        <v>71</v>
      </c>
      <c r="C108" s="9" t="s">
        <v>38</v>
      </c>
      <c r="D108" s="47">
        <f>E105/E2</f>
        <v>9.45</v>
      </c>
      <c r="E108" s="13"/>
      <c r="F108" s="25"/>
      <c r="G108" s="13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6" customFormat="1" ht="47.25">
      <c r="A109" s="37" t="s">
        <v>107</v>
      </c>
      <c r="B109" s="24" t="s">
        <v>67</v>
      </c>
      <c r="C109" s="24" t="s">
        <v>32</v>
      </c>
      <c r="D109" s="24" t="s">
        <v>10</v>
      </c>
      <c r="E109" s="13"/>
      <c r="F109" s="9"/>
      <c r="G109" s="13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s="14" customFormat="1" ht="15.75">
      <c r="A110" s="27" t="s">
        <v>108</v>
      </c>
      <c r="B110" s="9" t="s">
        <v>68</v>
      </c>
      <c r="C110" s="9" t="s">
        <v>38</v>
      </c>
      <c r="D110" s="28">
        <f>E111+E115</f>
        <v>121.464</v>
      </c>
      <c r="E110" s="13"/>
      <c r="F110" s="9"/>
      <c r="G110" s="13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4" customFormat="1" ht="31.5">
      <c r="A111" s="27" t="s">
        <v>109</v>
      </c>
      <c r="B111" s="9" t="s">
        <v>69</v>
      </c>
      <c r="C111" s="9" t="s">
        <v>32</v>
      </c>
      <c r="D111" s="9" t="s">
        <v>257</v>
      </c>
      <c r="E111" s="13">
        <v>0</v>
      </c>
      <c r="F111" s="39">
        <v>4504.75</v>
      </c>
      <c r="G111" s="13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4" customFormat="1" ht="15.75">
      <c r="A112" s="27" t="s">
        <v>110</v>
      </c>
      <c r="B112" s="9" t="s">
        <v>70</v>
      </c>
      <c r="C112" s="9" t="s">
        <v>32</v>
      </c>
      <c r="D112" s="9" t="s">
        <v>16</v>
      </c>
      <c r="E112" s="13"/>
      <c r="F112" s="39"/>
      <c r="G112" s="13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4" customFormat="1" ht="15.75">
      <c r="A113" s="27" t="s">
        <v>111</v>
      </c>
      <c r="B113" s="9" t="s">
        <v>29</v>
      </c>
      <c r="C113" s="9" t="s">
        <v>32</v>
      </c>
      <c r="D113" s="9" t="s">
        <v>3</v>
      </c>
      <c r="E113" s="13"/>
      <c r="F113" s="36"/>
      <c r="G113" s="13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4" customFormat="1" ht="15.75">
      <c r="A114" s="27" t="s">
        <v>112</v>
      </c>
      <c r="B114" s="9" t="s">
        <v>71</v>
      </c>
      <c r="C114" s="9" t="s">
        <v>38</v>
      </c>
      <c r="D114" s="47">
        <f>E111/E2</f>
        <v>0</v>
      </c>
      <c r="E114" s="13"/>
      <c r="F114" s="9"/>
      <c r="G114" s="13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4" customFormat="1" ht="31.5">
      <c r="A115" s="27" t="s">
        <v>113</v>
      </c>
      <c r="B115" s="9" t="s">
        <v>69</v>
      </c>
      <c r="C115" s="9" t="s">
        <v>32</v>
      </c>
      <c r="D115" s="9" t="s">
        <v>258</v>
      </c>
      <c r="E115" s="13">
        <v>121.464</v>
      </c>
      <c r="F115" s="9">
        <v>674.38</v>
      </c>
      <c r="G115" s="13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4" customFormat="1" ht="15.75">
      <c r="A116" s="27" t="s">
        <v>114</v>
      </c>
      <c r="B116" s="9" t="s">
        <v>70</v>
      </c>
      <c r="C116" s="9" t="s">
        <v>32</v>
      </c>
      <c r="D116" s="9" t="s">
        <v>259</v>
      </c>
      <c r="E116" s="13"/>
      <c r="F116" s="36"/>
      <c r="G116" s="13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4" customFormat="1" ht="15.75">
      <c r="A117" s="27" t="s">
        <v>115</v>
      </c>
      <c r="B117" s="9" t="s">
        <v>29</v>
      </c>
      <c r="C117" s="9" t="s">
        <v>32</v>
      </c>
      <c r="D117" s="9" t="s">
        <v>3</v>
      </c>
      <c r="E117" s="13"/>
      <c r="F117" s="36"/>
      <c r="G117" s="13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4" customFormat="1" ht="15.75">
      <c r="A118" s="27" t="s">
        <v>116</v>
      </c>
      <c r="B118" s="9" t="s">
        <v>71</v>
      </c>
      <c r="C118" s="9" t="s">
        <v>38</v>
      </c>
      <c r="D118" s="47">
        <f>E115/F115</f>
        <v>0.18011210296865268</v>
      </c>
      <c r="E118" s="13"/>
      <c r="F118" s="36"/>
      <c r="G118" s="13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26" customFormat="1" ht="63">
      <c r="A119" s="37" t="s">
        <v>117</v>
      </c>
      <c r="B119" s="24" t="s">
        <v>67</v>
      </c>
      <c r="C119" s="24" t="s">
        <v>32</v>
      </c>
      <c r="D119" s="24" t="s">
        <v>12</v>
      </c>
      <c r="E119" s="13"/>
      <c r="F119" s="36"/>
      <c r="G119" s="13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s="14" customFormat="1" ht="15.75">
      <c r="A120" s="27" t="s">
        <v>118</v>
      </c>
      <c r="B120" s="9" t="s">
        <v>68</v>
      </c>
      <c r="C120" s="9" t="s">
        <v>38</v>
      </c>
      <c r="D120" s="28">
        <f>E121+E125+E133+E137+E141+E145+E149+E153+E157+E161+E129</f>
        <v>36858.46886000001</v>
      </c>
      <c r="E120" s="13"/>
      <c r="F120" s="36"/>
      <c r="G120" s="13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4" customFormat="1" ht="31.5">
      <c r="A121" s="27" t="s">
        <v>119</v>
      </c>
      <c r="B121" s="9" t="s">
        <v>69</v>
      </c>
      <c r="C121" s="9" t="s">
        <v>32</v>
      </c>
      <c r="D121" s="9" t="s">
        <v>272</v>
      </c>
      <c r="E121" s="13">
        <f>'[7]Сдвиж.и подм.снега при отс.сн.в'!$AA$10</f>
        <v>448.7162400000001</v>
      </c>
      <c r="F121" s="36"/>
      <c r="G121" s="13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4" customFormat="1" ht="15.75">
      <c r="A122" s="27" t="s">
        <v>120</v>
      </c>
      <c r="B122" s="9" t="s">
        <v>70</v>
      </c>
      <c r="C122" s="9" t="s">
        <v>32</v>
      </c>
      <c r="D122" s="9" t="s">
        <v>273</v>
      </c>
      <c r="E122" s="13"/>
      <c r="F122" s="36"/>
      <c r="G122" s="13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4" customFormat="1" ht="15.75">
      <c r="A123" s="27" t="s">
        <v>121</v>
      </c>
      <c r="B123" s="9" t="s">
        <v>29</v>
      </c>
      <c r="C123" s="9" t="s">
        <v>32</v>
      </c>
      <c r="D123" s="9" t="s">
        <v>3</v>
      </c>
      <c r="E123" s="13"/>
      <c r="F123" s="36"/>
      <c r="G123" s="13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4" customFormat="1" ht="15.75">
      <c r="A124" s="27" t="s">
        <v>122</v>
      </c>
      <c r="B124" s="9" t="s">
        <v>71</v>
      </c>
      <c r="C124" s="9" t="s">
        <v>38</v>
      </c>
      <c r="D124" s="47">
        <f>E121/E2</f>
        <v>0.05040000000000001</v>
      </c>
      <c r="E124" s="13"/>
      <c r="F124" s="36"/>
      <c r="G124" s="13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4" customFormat="1" ht="31.5">
      <c r="A125" s="27" t="s">
        <v>123</v>
      </c>
      <c r="B125" s="9" t="s">
        <v>69</v>
      </c>
      <c r="C125" s="9" t="s">
        <v>32</v>
      </c>
      <c r="D125" s="9" t="s">
        <v>260</v>
      </c>
      <c r="E125" s="13">
        <v>3076.91</v>
      </c>
      <c r="F125" s="36"/>
      <c r="G125" s="13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4" customFormat="1" ht="15.75">
      <c r="A126" s="27" t="s">
        <v>124</v>
      </c>
      <c r="B126" s="9" t="s">
        <v>70</v>
      </c>
      <c r="C126" s="9" t="s">
        <v>32</v>
      </c>
      <c r="D126" s="9" t="s">
        <v>261</v>
      </c>
      <c r="E126" s="13"/>
      <c r="F126" s="36"/>
      <c r="G126" s="13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4" customFormat="1" ht="15.75">
      <c r="A127" s="27" t="s">
        <v>125</v>
      </c>
      <c r="B127" s="9" t="s">
        <v>29</v>
      </c>
      <c r="C127" s="9" t="s">
        <v>32</v>
      </c>
      <c r="D127" s="9" t="s">
        <v>3</v>
      </c>
      <c r="E127" s="13"/>
      <c r="F127" s="36"/>
      <c r="G127" s="13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4" customFormat="1" ht="15.75">
      <c r="A128" s="27" t="s">
        <v>126</v>
      </c>
      <c r="B128" s="9" t="s">
        <v>71</v>
      </c>
      <c r="C128" s="9" t="s">
        <v>38</v>
      </c>
      <c r="D128" s="47">
        <f>E125/E2</f>
        <v>0.3455998472442183</v>
      </c>
      <c r="E128" s="13"/>
      <c r="F128" s="36"/>
      <c r="G128" s="13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4" customFormat="1" ht="31.5">
      <c r="A129" s="27"/>
      <c r="B129" s="9" t="s">
        <v>69</v>
      </c>
      <c r="C129" s="9" t="s">
        <v>32</v>
      </c>
      <c r="D129" s="48" t="s">
        <v>288</v>
      </c>
      <c r="E129" s="13">
        <f>'[1]2018 Управл'!$W$87</f>
        <v>1344.7749999999999</v>
      </c>
      <c r="F129" s="36"/>
      <c r="G129" s="13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4" customFormat="1" ht="15.75">
      <c r="A130" s="27"/>
      <c r="B130" s="9" t="s">
        <v>70</v>
      </c>
      <c r="C130" s="9" t="s">
        <v>32</v>
      </c>
      <c r="D130" s="48" t="s">
        <v>11</v>
      </c>
      <c r="E130" s="13"/>
      <c r="F130" s="36"/>
      <c r="G130" s="13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4" customFormat="1" ht="15.75">
      <c r="A131" s="27"/>
      <c r="B131" s="9" t="s">
        <v>29</v>
      </c>
      <c r="C131" s="9" t="s">
        <v>32</v>
      </c>
      <c r="D131" s="48" t="s">
        <v>3</v>
      </c>
      <c r="E131" s="13"/>
      <c r="F131" s="36"/>
      <c r="G131" s="13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4" customFormat="1" ht="15.75">
      <c r="A132" s="27"/>
      <c r="B132" s="9" t="s">
        <v>71</v>
      </c>
      <c r="C132" s="9" t="s">
        <v>38</v>
      </c>
      <c r="D132" s="49">
        <f>E129/E2</f>
        <v>0.1510457031820377</v>
      </c>
      <c r="E132" s="13"/>
      <c r="F132" s="36"/>
      <c r="G132" s="13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4" customFormat="1" ht="31.5">
      <c r="A133" s="27" t="s">
        <v>127</v>
      </c>
      <c r="B133" s="9" t="s">
        <v>69</v>
      </c>
      <c r="C133" s="9" t="s">
        <v>32</v>
      </c>
      <c r="D133" s="9" t="s">
        <v>271</v>
      </c>
      <c r="E133" s="13">
        <f>6276.69</f>
        <v>6276.69</v>
      </c>
      <c r="F133" s="36"/>
      <c r="G133" s="13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4" customFormat="1" ht="15.75">
      <c r="A134" s="27" t="s">
        <v>128</v>
      </c>
      <c r="B134" s="9" t="s">
        <v>70</v>
      </c>
      <c r="C134" s="9" t="s">
        <v>32</v>
      </c>
      <c r="D134" s="9" t="s">
        <v>5</v>
      </c>
      <c r="E134" s="13"/>
      <c r="F134" s="36"/>
      <c r="G134" s="13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4" customFormat="1" ht="15.75">
      <c r="A135" s="27" t="s">
        <v>129</v>
      </c>
      <c r="B135" s="9" t="s">
        <v>29</v>
      </c>
      <c r="C135" s="9" t="s">
        <v>32</v>
      </c>
      <c r="D135" s="9" t="s">
        <v>3</v>
      </c>
      <c r="E135" s="13"/>
      <c r="F135" s="36"/>
      <c r="G135" s="13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4" customFormat="1" ht="15.75">
      <c r="A136" s="27" t="s">
        <v>130</v>
      </c>
      <c r="B136" s="9" t="s">
        <v>71</v>
      </c>
      <c r="C136" s="9" t="s">
        <v>38</v>
      </c>
      <c r="D136" s="47">
        <f>E133/E2</f>
        <v>0.7050005054419246</v>
      </c>
      <c r="E136" s="13"/>
      <c r="F136" s="36"/>
      <c r="G136" s="13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4" customFormat="1" ht="31.5">
      <c r="A137" s="27" t="s">
        <v>131</v>
      </c>
      <c r="B137" s="9" t="s">
        <v>69</v>
      </c>
      <c r="C137" s="9" t="s">
        <v>32</v>
      </c>
      <c r="D137" s="9" t="s">
        <v>268</v>
      </c>
      <c r="E137" s="13">
        <f>'[7]Уборка от случ мусор двор тер..'!$EU$10</f>
        <v>18874.572000000007</v>
      </c>
      <c r="F137" s="36"/>
      <c r="G137" s="13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4" customFormat="1" ht="15.75">
      <c r="A138" s="27" t="s">
        <v>132</v>
      </c>
      <c r="B138" s="9" t="s">
        <v>70</v>
      </c>
      <c r="C138" s="9" t="s">
        <v>32</v>
      </c>
      <c r="D138" s="9" t="s">
        <v>15</v>
      </c>
      <c r="E138" s="13"/>
      <c r="F138" s="36"/>
      <c r="G138" s="13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4" customFormat="1" ht="15.75">
      <c r="A139" s="27" t="s">
        <v>133</v>
      </c>
      <c r="B139" s="9" t="s">
        <v>29</v>
      </c>
      <c r="C139" s="9" t="s">
        <v>32</v>
      </c>
      <c r="D139" s="9" t="s">
        <v>3</v>
      </c>
      <c r="E139" s="13"/>
      <c r="F139" s="36"/>
      <c r="G139" s="13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4" customFormat="1" ht="15.75">
      <c r="A140" s="27" t="s">
        <v>134</v>
      </c>
      <c r="B140" s="9" t="s">
        <v>71</v>
      </c>
      <c r="C140" s="9" t="s">
        <v>38</v>
      </c>
      <c r="D140" s="47">
        <f>E137/E2</f>
        <v>2.1200000000000006</v>
      </c>
      <c r="E140" s="13"/>
      <c r="F140" s="36"/>
      <c r="G140" s="13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4" customFormat="1" ht="31.5">
      <c r="A141" s="27" t="s">
        <v>135</v>
      </c>
      <c r="B141" s="9" t="s">
        <v>69</v>
      </c>
      <c r="C141" s="9" t="s">
        <v>32</v>
      </c>
      <c r="D141" s="9" t="s">
        <v>262</v>
      </c>
      <c r="E141" s="13">
        <v>1344.78</v>
      </c>
      <c r="F141" s="36"/>
      <c r="G141" s="13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4" customFormat="1" ht="15.75">
      <c r="A142" s="27" t="s">
        <v>136</v>
      </c>
      <c r="B142" s="9" t="s">
        <v>70</v>
      </c>
      <c r="C142" s="9" t="s">
        <v>32</v>
      </c>
      <c r="D142" s="9" t="s">
        <v>261</v>
      </c>
      <c r="E142" s="13"/>
      <c r="F142" s="36"/>
      <c r="G142" s="13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4" customFormat="1" ht="15.75">
      <c r="A143" s="27" t="s">
        <v>137</v>
      </c>
      <c r="B143" s="9" t="s">
        <v>29</v>
      </c>
      <c r="C143" s="9" t="s">
        <v>32</v>
      </c>
      <c r="D143" s="9" t="s">
        <v>3</v>
      </c>
      <c r="E143" s="13"/>
      <c r="F143" s="36"/>
      <c r="G143" s="13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4" customFormat="1" ht="15.75">
      <c r="A144" s="27" t="s">
        <v>138</v>
      </c>
      <c r="B144" s="9" t="s">
        <v>71</v>
      </c>
      <c r="C144" s="9" t="s">
        <v>38</v>
      </c>
      <c r="D144" s="47">
        <f>E141/E2</f>
        <v>0.1510462647841763</v>
      </c>
      <c r="E144" s="13"/>
      <c r="F144" s="36"/>
      <c r="G144" s="13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4" customFormat="1" ht="31.5">
      <c r="A145" s="27"/>
      <c r="B145" s="9" t="s">
        <v>69</v>
      </c>
      <c r="C145" s="9" t="s">
        <v>32</v>
      </c>
      <c r="D145" s="9" t="s">
        <v>267</v>
      </c>
      <c r="E145" s="13">
        <f>'[7]Подметание вруч асф.покр'!$DC$10</f>
        <v>1112.8875000000003</v>
      </c>
      <c r="F145" s="36"/>
      <c r="G145" s="13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4" customFormat="1" ht="15.75">
      <c r="A146" s="27"/>
      <c r="B146" s="9" t="s">
        <v>70</v>
      </c>
      <c r="C146" s="9" t="s">
        <v>32</v>
      </c>
      <c r="D146" s="9" t="s">
        <v>9</v>
      </c>
      <c r="E146" s="13"/>
      <c r="F146" s="36"/>
      <c r="G146" s="13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4" customFormat="1" ht="15.75">
      <c r="A147" s="27"/>
      <c r="B147" s="9" t="s">
        <v>29</v>
      </c>
      <c r="C147" s="9" t="s">
        <v>32</v>
      </c>
      <c r="D147" s="9" t="s">
        <v>3</v>
      </c>
      <c r="E147" s="13"/>
      <c r="F147" s="36"/>
      <c r="G147" s="13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4" customFormat="1" ht="15.75">
      <c r="A148" s="27"/>
      <c r="B148" s="9" t="s">
        <v>71</v>
      </c>
      <c r="C148" s="9" t="s">
        <v>38</v>
      </c>
      <c r="D148" s="47">
        <f>E145/E2</f>
        <v>0.12500000000000003</v>
      </c>
      <c r="E148" s="13"/>
      <c r="F148" s="36"/>
      <c r="G148" s="13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4" customFormat="1" ht="31.5">
      <c r="A149" s="27" t="s">
        <v>139</v>
      </c>
      <c r="B149" s="9" t="s">
        <v>69</v>
      </c>
      <c r="C149" s="9" t="s">
        <v>32</v>
      </c>
      <c r="D149" s="9" t="s">
        <v>269</v>
      </c>
      <c r="E149" s="13">
        <v>0</v>
      </c>
      <c r="F149" s="36"/>
      <c r="G149" s="13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4" customFormat="1" ht="15.75">
      <c r="A150" s="27" t="s">
        <v>140</v>
      </c>
      <c r="B150" s="9" t="s">
        <v>70</v>
      </c>
      <c r="C150" s="9" t="s">
        <v>32</v>
      </c>
      <c r="D150" s="9" t="s">
        <v>16</v>
      </c>
      <c r="E150" s="13"/>
      <c r="F150" s="36"/>
      <c r="G150" s="13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4" customFormat="1" ht="15.75">
      <c r="A151" s="27" t="s">
        <v>141</v>
      </c>
      <c r="B151" s="9" t="s">
        <v>29</v>
      </c>
      <c r="C151" s="9" t="s">
        <v>32</v>
      </c>
      <c r="D151" s="9" t="s">
        <v>3</v>
      </c>
      <c r="E151" s="13"/>
      <c r="F151" s="36"/>
      <c r="G151" s="13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4" customFormat="1" ht="15.75">
      <c r="A152" s="27" t="s">
        <v>142</v>
      </c>
      <c r="B152" s="9" t="s">
        <v>71</v>
      </c>
      <c r="C152" s="9" t="s">
        <v>38</v>
      </c>
      <c r="D152" s="47">
        <f>E149/E2</f>
        <v>0</v>
      </c>
      <c r="E152" s="13"/>
      <c r="F152" s="36"/>
      <c r="G152" s="13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4" customFormat="1" ht="31.5">
      <c r="A153" s="27" t="s">
        <v>143</v>
      </c>
      <c r="B153" s="9" t="s">
        <v>69</v>
      </c>
      <c r="C153" s="9" t="s">
        <v>32</v>
      </c>
      <c r="D153" s="9" t="s">
        <v>265</v>
      </c>
      <c r="E153" s="13">
        <f>'[7]Посыпка пескосол смесью'!$AI$10</f>
        <v>1880.33472</v>
      </c>
      <c r="F153" s="36"/>
      <c r="G153" s="13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4" customFormat="1" ht="15.75">
      <c r="A154" s="27" t="s">
        <v>144</v>
      </c>
      <c r="B154" s="9" t="s">
        <v>70</v>
      </c>
      <c r="C154" s="9" t="s">
        <v>32</v>
      </c>
      <c r="D154" s="9" t="s">
        <v>266</v>
      </c>
      <c r="E154" s="13"/>
      <c r="F154" s="36"/>
      <c r="G154" s="13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4" customFormat="1" ht="15.75">
      <c r="A155" s="27" t="s">
        <v>145</v>
      </c>
      <c r="B155" s="9" t="s">
        <v>29</v>
      </c>
      <c r="C155" s="9" t="s">
        <v>32</v>
      </c>
      <c r="D155" s="9" t="s">
        <v>3</v>
      </c>
      <c r="E155" s="13"/>
      <c r="F155" s="36"/>
      <c r="G155" s="13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4" customFormat="1" ht="15.75">
      <c r="A156" s="27" t="s">
        <v>146</v>
      </c>
      <c r="B156" s="9" t="s">
        <v>71</v>
      </c>
      <c r="C156" s="9" t="s">
        <v>38</v>
      </c>
      <c r="D156" s="47">
        <f>E153/E2</f>
        <v>0.2112</v>
      </c>
      <c r="E156" s="13"/>
      <c r="F156" s="36"/>
      <c r="G156" s="13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4" customFormat="1" ht="31.5">
      <c r="A157" s="27" t="s">
        <v>147</v>
      </c>
      <c r="B157" s="9" t="s">
        <v>69</v>
      </c>
      <c r="C157" s="9" t="s">
        <v>32</v>
      </c>
      <c r="D157" s="9" t="s">
        <v>263</v>
      </c>
      <c r="E157" s="13">
        <f>'[7]Ликвидация наледи'!$T$10</f>
        <v>949.664</v>
      </c>
      <c r="F157" s="36"/>
      <c r="G157" s="13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4" customFormat="1" ht="15.75">
      <c r="A158" s="27" t="s">
        <v>148</v>
      </c>
      <c r="B158" s="9" t="s">
        <v>70</v>
      </c>
      <c r="C158" s="9" t="s">
        <v>32</v>
      </c>
      <c r="D158" s="9" t="s">
        <v>264</v>
      </c>
      <c r="E158" s="13"/>
      <c r="F158" s="36"/>
      <c r="G158" s="13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4" customFormat="1" ht="15.75">
      <c r="A159" s="27" t="s">
        <v>149</v>
      </c>
      <c r="B159" s="9" t="s">
        <v>29</v>
      </c>
      <c r="C159" s="9" t="s">
        <v>32</v>
      </c>
      <c r="D159" s="9" t="s">
        <v>3</v>
      </c>
      <c r="E159" s="13"/>
      <c r="F159" s="36"/>
      <c r="G159" s="13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4" customFormat="1" ht="15.75">
      <c r="A160" s="27" t="s">
        <v>150</v>
      </c>
      <c r="B160" s="9" t="s">
        <v>71</v>
      </c>
      <c r="C160" s="9" t="s">
        <v>38</v>
      </c>
      <c r="D160" s="47">
        <f>E157/E2</f>
        <v>0.10666666666666666</v>
      </c>
      <c r="E160" s="13"/>
      <c r="F160" s="36"/>
      <c r="G160" s="13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4" customFormat="1" ht="31.5">
      <c r="A161" s="27" t="s">
        <v>221</v>
      </c>
      <c r="B161" s="9" t="s">
        <v>69</v>
      </c>
      <c r="C161" s="9" t="s">
        <v>32</v>
      </c>
      <c r="D161" s="9" t="s">
        <v>270</v>
      </c>
      <c r="E161" s="13">
        <f>'[7]Покос травы'!$H$10</f>
        <v>1549.1394000000003</v>
      </c>
      <c r="F161" s="36"/>
      <c r="G161" s="13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4" customFormat="1" ht="15.75">
      <c r="A162" s="27" t="s">
        <v>222</v>
      </c>
      <c r="B162" s="9" t="s">
        <v>70</v>
      </c>
      <c r="C162" s="9" t="s">
        <v>32</v>
      </c>
      <c r="D162" s="9" t="s">
        <v>254</v>
      </c>
      <c r="E162" s="13"/>
      <c r="F162" s="36"/>
      <c r="G162" s="13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4" customFormat="1" ht="15.75">
      <c r="A163" s="27" t="s">
        <v>223</v>
      </c>
      <c r="B163" s="9" t="s">
        <v>29</v>
      </c>
      <c r="C163" s="9" t="s">
        <v>32</v>
      </c>
      <c r="D163" s="9" t="s">
        <v>3</v>
      </c>
      <c r="E163" s="13"/>
      <c r="F163" s="36"/>
      <c r="G163" s="13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4" customFormat="1" ht="15.75">
      <c r="A164" s="27" t="s">
        <v>224</v>
      </c>
      <c r="B164" s="9" t="s">
        <v>71</v>
      </c>
      <c r="C164" s="9" t="s">
        <v>38</v>
      </c>
      <c r="D164" s="47">
        <f>E161/E2</f>
        <v>0.17400000000000002</v>
      </c>
      <c r="E164" s="13"/>
      <c r="F164" s="36"/>
      <c r="G164" s="13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4" customFormat="1" ht="47.25">
      <c r="A165" s="37" t="s">
        <v>151</v>
      </c>
      <c r="B165" s="24" t="s">
        <v>67</v>
      </c>
      <c r="C165" s="24" t="s">
        <v>32</v>
      </c>
      <c r="D165" s="24" t="s">
        <v>17</v>
      </c>
      <c r="E165" s="13"/>
      <c r="F165" s="36"/>
      <c r="G165" s="13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4" customFormat="1" ht="15.75">
      <c r="A166" s="27" t="s">
        <v>152</v>
      </c>
      <c r="B166" s="9" t="s">
        <v>68</v>
      </c>
      <c r="C166" s="9" t="s">
        <v>38</v>
      </c>
      <c r="D166" s="28">
        <f>E167+E171+E175+E183+E187+E179+E191+E195</f>
        <v>43391.026</v>
      </c>
      <c r="E166" s="13"/>
      <c r="F166" s="13"/>
      <c r="G166" s="13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4" customFormat="1" ht="31.5">
      <c r="A167" s="27" t="s">
        <v>153</v>
      </c>
      <c r="B167" s="9" t="s">
        <v>69</v>
      </c>
      <c r="C167" s="9" t="s">
        <v>32</v>
      </c>
      <c r="D167" s="9" t="s">
        <v>252</v>
      </c>
      <c r="E167" s="13">
        <f>2148.426/12*5</f>
        <v>895.1774999999999</v>
      </c>
      <c r="F167" s="36">
        <v>1</v>
      </c>
      <c r="G167" s="13">
        <f>'[3]гук(2016)'!$FD$39*5*E2</f>
        <v>1259.5215569999998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4" customFormat="1" ht="15.75">
      <c r="A168" s="27" t="s">
        <v>154</v>
      </c>
      <c r="B168" s="9" t="s">
        <v>70</v>
      </c>
      <c r="C168" s="9" t="s">
        <v>32</v>
      </c>
      <c r="D168" s="9" t="s">
        <v>7</v>
      </c>
      <c r="E168" s="13"/>
      <c r="F168" s="36"/>
      <c r="G168" s="13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4" customFormat="1" ht="15.75">
      <c r="A169" s="27" t="s">
        <v>155</v>
      </c>
      <c r="B169" s="9" t="s">
        <v>29</v>
      </c>
      <c r="C169" s="9" t="s">
        <v>32</v>
      </c>
      <c r="D169" s="9" t="s">
        <v>287</v>
      </c>
      <c r="E169" s="13"/>
      <c r="F169" s="36"/>
      <c r="G169" s="13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4" customFormat="1" ht="15.75">
      <c r="A170" s="27" t="s">
        <v>156</v>
      </c>
      <c r="B170" s="9" t="s">
        <v>71</v>
      </c>
      <c r="C170" s="9" t="s">
        <v>38</v>
      </c>
      <c r="D170" s="47">
        <f>E167/F167</f>
        <v>895.1774999999999</v>
      </c>
      <c r="E170" s="13"/>
      <c r="F170" s="36"/>
      <c r="G170" s="13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4" customFormat="1" ht="47.25">
      <c r="A171" s="27"/>
      <c r="B171" s="9" t="s">
        <v>69</v>
      </c>
      <c r="C171" s="9" t="s">
        <v>32</v>
      </c>
      <c r="D171" s="9" t="s">
        <v>279</v>
      </c>
      <c r="E171" s="13">
        <f>0.087*5*E2</f>
        <v>3872.8484999999996</v>
      </c>
      <c r="F171" s="34">
        <v>2</v>
      </c>
      <c r="G171" s="13">
        <f>'[3]гук(2016)'!$FD$38*5*E2</f>
        <v>1769.2685475000003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4" customFormat="1" ht="15.75">
      <c r="A172" s="27"/>
      <c r="B172" s="9" t="s">
        <v>70</v>
      </c>
      <c r="C172" s="9" t="s">
        <v>32</v>
      </c>
      <c r="D172" s="9" t="s">
        <v>7</v>
      </c>
      <c r="E172" s="13"/>
      <c r="F172" s="36"/>
      <c r="G172" s="13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4" customFormat="1" ht="15.75">
      <c r="A173" s="27"/>
      <c r="B173" s="9" t="s">
        <v>29</v>
      </c>
      <c r="C173" s="9" t="s">
        <v>32</v>
      </c>
      <c r="D173" s="9" t="s">
        <v>287</v>
      </c>
      <c r="E173" s="13"/>
      <c r="F173" s="36"/>
      <c r="G173" s="13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4" customFormat="1" ht="15.75">
      <c r="A174" s="27"/>
      <c r="B174" s="9" t="s">
        <v>71</v>
      </c>
      <c r="C174" s="9" t="s">
        <v>38</v>
      </c>
      <c r="D174" s="47">
        <f>E171/F171</f>
        <v>1936.4242499999998</v>
      </c>
      <c r="E174" s="13"/>
      <c r="F174" s="36"/>
      <c r="G174" s="13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4" customFormat="1" ht="31.5">
      <c r="A175" s="27"/>
      <c r="B175" s="9" t="s">
        <v>69</v>
      </c>
      <c r="C175" s="9" t="s">
        <v>32</v>
      </c>
      <c r="D175" s="9" t="s">
        <v>231</v>
      </c>
      <c r="E175" s="13">
        <v>128.73</v>
      </c>
      <c r="F175" s="36"/>
      <c r="G175" s="13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4" customFormat="1" ht="15.75">
      <c r="A176" s="27"/>
      <c r="B176" s="9" t="s">
        <v>70</v>
      </c>
      <c r="C176" s="9" t="s">
        <v>32</v>
      </c>
      <c r="D176" s="9" t="s">
        <v>233</v>
      </c>
      <c r="E176" s="13"/>
      <c r="F176" s="36"/>
      <c r="G176" s="13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4" customFormat="1" ht="15.75">
      <c r="A177" s="27"/>
      <c r="B177" s="9" t="s">
        <v>29</v>
      </c>
      <c r="C177" s="9" t="s">
        <v>32</v>
      </c>
      <c r="D177" s="9" t="s">
        <v>3</v>
      </c>
      <c r="E177" s="13"/>
      <c r="F177" s="36"/>
      <c r="G177" s="13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4" customFormat="1" ht="15.75">
      <c r="A178" s="27"/>
      <c r="B178" s="9" t="s">
        <v>71</v>
      </c>
      <c r="C178" s="9" t="s">
        <v>38</v>
      </c>
      <c r="D178" s="47">
        <f>E175/E2</f>
        <v>0.014459008659904975</v>
      </c>
      <c r="E178" s="13"/>
      <c r="F178" s="36"/>
      <c r="G178" s="13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4" customFormat="1" ht="31.5">
      <c r="A179" s="27"/>
      <c r="B179" s="9" t="s">
        <v>69</v>
      </c>
      <c r="C179" s="9" t="s">
        <v>32</v>
      </c>
      <c r="D179" s="9" t="s">
        <v>232</v>
      </c>
      <c r="E179" s="13">
        <v>56.85</v>
      </c>
      <c r="F179" s="36"/>
      <c r="G179" s="13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4" customFormat="1" ht="15.75">
      <c r="A180" s="27"/>
      <c r="B180" s="9" t="s">
        <v>70</v>
      </c>
      <c r="C180" s="9" t="s">
        <v>32</v>
      </c>
      <c r="D180" s="9" t="s">
        <v>233</v>
      </c>
      <c r="E180" s="13"/>
      <c r="F180" s="36"/>
      <c r="G180" s="13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4" customFormat="1" ht="15.75">
      <c r="A181" s="27"/>
      <c r="B181" s="9" t="s">
        <v>29</v>
      </c>
      <c r="C181" s="9" t="s">
        <v>32</v>
      </c>
      <c r="D181" s="9" t="s">
        <v>3</v>
      </c>
      <c r="E181" s="13"/>
      <c r="F181" s="36"/>
      <c r="G181" s="13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4" customFormat="1" ht="15.75">
      <c r="A182" s="27"/>
      <c r="B182" s="9" t="s">
        <v>71</v>
      </c>
      <c r="C182" s="9" t="s">
        <v>38</v>
      </c>
      <c r="D182" s="47">
        <f>E179/E2</f>
        <v>0.00638541631566533</v>
      </c>
      <c r="E182" s="13"/>
      <c r="F182" s="36"/>
      <c r="G182" s="13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4" customFormat="1" ht="31.5">
      <c r="A183" s="27" t="s">
        <v>157</v>
      </c>
      <c r="B183" s="9" t="s">
        <v>69</v>
      </c>
      <c r="C183" s="9" t="s">
        <v>32</v>
      </c>
      <c r="D183" s="9" t="s">
        <v>236</v>
      </c>
      <c r="E183" s="13">
        <v>2396.16</v>
      </c>
      <c r="F183" s="36"/>
      <c r="G183" s="13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4" customFormat="1" ht="15.75">
      <c r="A184" s="27" t="s">
        <v>158</v>
      </c>
      <c r="B184" s="9" t="s">
        <v>70</v>
      </c>
      <c r="C184" s="9" t="s">
        <v>32</v>
      </c>
      <c r="D184" s="9" t="s">
        <v>233</v>
      </c>
      <c r="E184" s="13"/>
      <c r="F184" s="36"/>
      <c r="G184" s="13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4" customFormat="1" ht="15.75">
      <c r="A185" s="27" t="s">
        <v>159</v>
      </c>
      <c r="B185" s="9" t="s">
        <v>29</v>
      </c>
      <c r="C185" s="9" t="s">
        <v>32</v>
      </c>
      <c r="D185" s="9" t="s">
        <v>3</v>
      </c>
      <c r="E185" s="13"/>
      <c r="F185" s="36"/>
      <c r="G185" s="13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4" customFormat="1" ht="15.75">
      <c r="A186" s="27" t="s">
        <v>160</v>
      </c>
      <c r="B186" s="9" t="s">
        <v>71</v>
      </c>
      <c r="C186" s="9" t="s">
        <v>38</v>
      </c>
      <c r="D186" s="47">
        <f>E183/E2</f>
        <v>0.2691377160764228</v>
      </c>
      <c r="E186" s="13"/>
      <c r="F186" s="36"/>
      <c r="G186" s="13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4" customFormat="1" ht="94.5">
      <c r="A187" s="27" t="s">
        <v>161</v>
      </c>
      <c r="B187" s="9" t="s">
        <v>69</v>
      </c>
      <c r="C187" s="9" t="s">
        <v>32</v>
      </c>
      <c r="D187" s="9" t="s">
        <v>237</v>
      </c>
      <c r="E187" s="13">
        <f>3594.17+3571.81</f>
        <v>7165.98</v>
      </c>
      <c r="F187" s="35"/>
      <c r="G187" s="13"/>
      <c r="H187" s="33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4" customFormat="1" ht="15.75">
      <c r="A188" s="27" t="s">
        <v>162</v>
      </c>
      <c r="B188" s="9" t="s">
        <v>70</v>
      </c>
      <c r="C188" s="9" t="s">
        <v>32</v>
      </c>
      <c r="D188" s="9" t="s">
        <v>7</v>
      </c>
      <c r="E188" s="13"/>
      <c r="F188" s="36"/>
      <c r="G188" s="13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4" customFormat="1" ht="15.75">
      <c r="A189" s="27" t="s">
        <v>163</v>
      </c>
      <c r="B189" s="9" t="s">
        <v>29</v>
      </c>
      <c r="C189" s="9" t="s">
        <v>32</v>
      </c>
      <c r="D189" s="9" t="s">
        <v>3</v>
      </c>
      <c r="E189" s="13"/>
      <c r="F189" s="36"/>
      <c r="G189" s="13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4" customFormat="1" ht="15.75">
      <c r="A190" s="27" t="s">
        <v>164</v>
      </c>
      <c r="B190" s="9" t="s">
        <v>71</v>
      </c>
      <c r="C190" s="9" t="s">
        <v>38</v>
      </c>
      <c r="D190" s="47">
        <f>E187/E2</f>
        <v>0.8048859386056542</v>
      </c>
      <c r="E190" s="13"/>
      <c r="F190" s="36"/>
      <c r="G190" s="13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4" customFormat="1" ht="31.5">
      <c r="A191" s="27" t="s">
        <v>165</v>
      </c>
      <c r="B191" s="9" t="s">
        <v>69</v>
      </c>
      <c r="C191" s="9" t="s">
        <v>32</v>
      </c>
      <c r="D191" s="9" t="s">
        <v>235</v>
      </c>
      <c r="E191" s="13">
        <v>220.49</v>
      </c>
      <c r="F191" s="36"/>
      <c r="G191" s="13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4" customFormat="1" ht="15.75">
      <c r="A192" s="27" t="s">
        <v>166</v>
      </c>
      <c r="B192" s="9" t="s">
        <v>70</v>
      </c>
      <c r="C192" s="9" t="s">
        <v>32</v>
      </c>
      <c r="D192" s="9" t="s">
        <v>7</v>
      </c>
      <c r="E192" s="13"/>
      <c r="F192" s="36"/>
      <c r="G192" s="13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4" customFormat="1" ht="15.75">
      <c r="A193" s="27" t="s">
        <v>167</v>
      </c>
      <c r="B193" s="9" t="s">
        <v>29</v>
      </c>
      <c r="C193" s="9" t="s">
        <v>32</v>
      </c>
      <c r="D193" s="9" t="s">
        <v>3</v>
      </c>
      <c r="E193" s="13"/>
      <c r="F193" s="36"/>
      <c r="G193" s="13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4" customFormat="1" ht="15.75">
      <c r="A194" s="27" t="s">
        <v>168</v>
      </c>
      <c r="B194" s="9" t="s">
        <v>71</v>
      </c>
      <c r="C194" s="9" t="s">
        <v>38</v>
      </c>
      <c r="D194" s="47">
        <f>E191/E2</f>
        <v>0.024765531107142455</v>
      </c>
      <c r="E194" s="13"/>
      <c r="F194" s="36"/>
      <c r="G194" s="13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4" customFormat="1" ht="173.25">
      <c r="A195" s="27" t="s">
        <v>169</v>
      </c>
      <c r="B195" s="9" t="s">
        <v>69</v>
      </c>
      <c r="C195" s="9" t="s">
        <v>32</v>
      </c>
      <c r="D195" s="9" t="s">
        <v>234</v>
      </c>
      <c r="E195" s="13">
        <f>17408.21+5198.2+2660.58+3387.8</f>
        <v>28654.789999999997</v>
      </c>
      <c r="F195" s="36"/>
      <c r="G195" s="13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4" customFormat="1" ht="15.75">
      <c r="A196" s="27" t="s">
        <v>170</v>
      </c>
      <c r="B196" s="9" t="s">
        <v>70</v>
      </c>
      <c r="C196" s="9" t="s">
        <v>32</v>
      </c>
      <c r="D196" s="9" t="s">
        <v>233</v>
      </c>
      <c r="E196" s="13"/>
      <c r="F196" s="36"/>
      <c r="G196" s="13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4" customFormat="1" ht="15.75">
      <c r="A197" s="27" t="s">
        <v>171</v>
      </c>
      <c r="B197" s="9" t="s">
        <v>29</v>
      </c>
      <c r="C197" s="9" t="s">
        <v>32</v>
      </c>
      <c r="D197" s="9" t="s">
        <v>3</v>
      </c>
      <c r="E197" s="13"/>
      <c r="F197" s="36"/>
      <c r="G197" s="13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4" customFormat="1" ht="15.75">
      <c r="A198" s="27" t="s">
        <v>172</v>
      </c>
      <c r="B198" s="9" t="s">
        <v>71</v>
      </c>
      <c r="C198" s="9" t="s">
        <v>38</v>
      </c>
      <c r="D198" s="47">
        <f>E195/E2</f>
        <v>3.2185182689175678</v>
      </c>
      <c r="E198" s="13"/>
      <c r="F198" s="36"/>
      <c r="G198" s="13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4" customFormat="1" ht="47.25">
      <c r="A199" s="37" t="s">
        <v>179</v>
      </c>
      <c r="B199" s="24" t="s">
        <v>67</v>
      </c>
      <c r="C199" s="24" t="s">
        <v>32</v>
      </c>
      <c r="D199" s="24" t="s">
        <v>18</v>
      </c>
      <c r="E199" s="13"/>
      <c r="F199" s="36"/>
      <c r="G199" s="13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4" customFormat="1" ht="18.75">
      <c r="A200" s="27" t="s">
        <v>173</v>
      </c>
      <c r="B200" s="9" t="s">
        <v>68</v>
      </c>
      <c r="C200" s="9" t="s">
        <v>38</v>
      </c>
      <c r="D200" s="28">
        <f>E201+E205+E209+E213</f>
        <v>31509</v>
      </c>
      <c r="E200" s="13"/>
      <c r="F200" s="30"/>
      <c r="G200" s="13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4" customFormat="1" ht="31.5">
      <c r="A201" s="27" t="s">
        <v>174</v>
      </c>
      <c r="B201" s="9" t="s">
        <v>69</v>
      </c>
      <c r="C201" s="9" t="s">
        <v>32</v>
      </c>
      <c r="D201" s="9" t="s">
        <v>247</v>
      </c>
      <c r="E201" s="13">
        <v>31509</v>
      </c>
      <c r="F201" s="36">
        <f>0.315*100</f>
        <v>31.5</v>
      </c>
      <c r="G201" s="13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4" customFormat="1" ht="15.75">
      <c r="A202" s="27" t="s">
        <v>175</v>
      </c>
      <c r="B202" s="9" t="s">
        <v>70</v>
      </c>
      <c r="C202" s="9" t="s">
        <v>32</v>
      </c>
      <c r="D202" s="9" t="s">
        <v>233</v>
      </c>
      <c r="E202" s="13"/>
      <c r="F202" s="36"/>
      <c r="G202" s="13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4" customFormat="1" ht="15.75">
      <c r="A203" s="27" t="s">
        <v>176</v>
      </c>
      <c r="B203" s="9" t="s">
        <v>29</v>
      </c>
      <c r="C203" s="9" t="s">
        <v>32</v>
      </c>
      <c r="D203" s="9" t="s">
        <v>3</v>
      </c>
      <c r="E203" s="13"/>
      <c r="F203" s="36"/>
      <c r="G203" s="13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4" customFormat="1" ht="15.75">
      <c r="A204" s="27" t="s">
        <v>177</v>
      </c>
      <c r="B204" s="9" t="s">
        <v>71</v>
      </c>
      <c r="C204" s="9" t="s">
        <v>38</v>
      </c>
      <c r="D204" s="47">
        <f>E201/F201</f>
        <v>1000.2857142857143</v>
      </c>
      <c r="E204" s="13"/>
      <c r="F204" s="36"/>
      <c r="G204" s="13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4" customFormat="1" ht="31.5">
      <c r="A205" s="27"/>
      <c r="B205" s="9" t="s">
        <v>69</v>
      </c>
      <c r="C205" s="9" t="s">
        <v>32</v>
      </c>
      <c r="D205" s="9" t="s">
        <v>248</v>
      </c>
      <c r="E205" s="13"/>
      <c r="F205" s="36"/>
      <c r="G205" s="13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4" customFormat="1" ht="15.75">
      <c r="A206" s="27"/>
      <c r="B206" s="9" t="s">
        <v>70</v>
      </c>
      <c r="C206" s="9" t="s">
        <v>32</v>
      </c>
      <c r="D206" s="9" t="s">
        <v>16</v>
      </c>
      <c r="E206" s="13"/>
      <c r="F206" s="36"/>
      <c r="G206" s="13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4" customFormat="1" ht="15.75">
      <c r="A207" s="27"/>
      <c r="B207" s="9" t="s">
        <v>29</v>
      </c>
      <c r="C207" s="9" t="s">
        <v>32</v>
      </c>
      <c r="D207" s="9" t="s">
        <v>3</v>
      </c>
      <c r="E207" s="13"/>
      <c r="F207" s="36"/>
      <c r="G207" s="13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4" customFormat="1" ht="15.75">
      <c r="A208" s="27"/>
      <c r="B208" s="9" t="s">
        <v>71</v>
      </c>
      <c r="C208" s="9" t="s">
        <v>38</v>
      </c>
      <c r="D208" s="47">
        <f>E205/E2</f>
        <v>0</v>
      </c>
      <c r="E208" s="13"/>
      <c r="F208" s="36"/>
      <c r="G208" s="13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4" customFormat="1" ht="31.5">
      <c r="A209" s="27" t="s">
        <v>180</v>
      </c>
      <c r="B209" s="9" t="s">
        <v>69</v>
      </c>
      <c r="C209" s="9" t="s">
        <v>32</v>
      </c>
      <c r="D209" s="9" t="s">
        <v>274</v>
      </c>
      <c r="E209" s="13"/>
      <c r="F209" s="36"/>
      <c r="G209" s="13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4" customFormat="1" ht="15.75">
      <c r="A210" s="27" t="s">
        <v>181</v>
      </c>
      <c r="B210" s="9" t="s">
        <v>70</v>
      </c>
      <c r="C210" s="9" t="s">
        <v>32</v>
      </c>
      <c r="D210" s="9" t="s">
        <v>11</v>
      </c>
      <c r="E210" s="13"/>
      <c r="F210" s="36"/>
      <c r="G210" s="13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4" customFormat="1" ht="15.75">
      <c r="A211" s="27" t="s">
        <v>182</v>
      </c>
      <c r="B211" s="9" t="s">
        <v>29</v>
      </c>
      <c r="C211" s="9" t="s">
        <v>32</v>
      </c>
      <c r="D211" s="9" t="s">
        <v>3</v>
      </c>
      <c r="E211" s="13"/>
      <c r="F211" s="36"/>
      <c r="G211" s="13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4" customFormat="1" ht="15.75">
      <c r="A212" s="27" t="s">
        <v>183</v>
      </c>
      <c r="B212" s="9" t="s">
        <v>71</v>
      </c>
      <c r="C212" s="9" t="s">
        <v>38</v>
      </c>
      <c r="D212" s="47">
        <f>E209/E2</f>
        <v>0</v>
      </c>
      <c r="E212" s="13"/>
      <c r="F212" s="36"/>
      <c r="G212" s="13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4" customFormat="1" ht="31.5">
      <c r="A213" s="27" t="s">
        <v>225</v>
      </c>
      <c r="B213" s="9" t="s">
        <v>69</v>
      </c>
      <c r="C213" s="9" t="s">
        <v>32</v>
      </c>
      <c r="D213" s="9" t="s">
        <v>246</v>
      </c>
      <c r="E213" s="13"/>
      <c r="F213" s="36"/>
      <c r="G213" s="13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4" customFormat="1" ht="15.75">
      <c r="A214" s="27" t="s">
        <v>226</v>
      </c>
      <c r="B214" s="9" t="s">
        <v>70</v>
      </c>
      <c r="C214" s="9" t="s">
        <v>32</v>
      </c>
      <c r="D214" s="9" t="s">
        <v>233</v>
      </c>
      <c r="E214" s="13"/>
      <c r="F214" s="36"/>
      <c r="G214" s="13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4" customFormat="1" ht="15.75">
      <c r="A215" s="27" t="s">
        <v>227</v>
      </c>
      <c r="B215" s="9" t="s">
        <v>29</v>
      </c>
      <c r="C215" s="9" t="s">
        <v>32</v>
      </c>
      <c r="D215" s="9" t="s">
        <v>291</v>
      </c>
      <c r="E215" s="13"/>
      <c r="F215" s="36"/>
      <c r="G215" s="13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4" customFormat="1" ht="15.75">
      <c r="A216" s="27" t="s">
        <v>228</v>
      </c>
      <c r="B216" s="9" t="s">
        <v>71</v>
      </c>
      <c r="C216" s="9" t="s">
        <v>38</v>
      </c>
      <c r="D216" s="47">
        <f>E213/E2</f>
        <v>0</v>
      </c>
      <c r="E216" s="13"/>
      <c r="F216" s="36"/>
      <c r="G216" s="13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4" customFormat="1" ht="15.75">
      <c r="A217" s="27"/>
      <c r="B217" s="24" t="s">
        <v>178</v>
      </c>
      <c r="C217" s="9" t="s">
        <v>38</v>
      </c>
      <c r="D217" s="31">
        <f>SUM(D100,D28,D34,D60,D70,D88,D94,D110,D120,D166,D200)</f>
        <v>491785.0799766667</v>
      </c>
      <c r="E217" s="13"/>
      <c r="F217" s="36"/>
      <c r="G217" s="13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4" ht="15.75">
      <c r="A218" s="40" t="s">
        <v>184</v>
      </c>
      <c r="B218" s="40"/>
      <c r="C218" s="40"/>
      <c r="D218" s="40"/>
    </row>
    <row r="219" spans="1:4" ht="15.75">
      <c r="A219" s="7" t="s">
        <v>185</v>
      </c>
      <c r="B219" s="8" t="s">
        <v>186</v>
      </c>
      <c r="C219" s="8" t="s">
        <v>187</v>
      </c>
      <c r="D219" s="50">
        <f>'[1]2018 Управл'!$AA$87</f>
        <v>1</v>
      </c>
    </row>
    <row r="220" spans="1:4" ht="15.75">
      <c r="A220" s="7" t="s">
        <v>188</v>
      </c>
      <c r="B220" s="8" t="s">
        <v>189</v>
      </c>
      <c r="C220" s="8" t="s">
        <v>187</v>
      </c>
      <c r="D220" s="50">
        <f>'[1]2018 Управл'!$AB$87</f>
        <v>1</v>
      </c>
    </row>
    <row r="221" spans="1:4" ht="15.75">
      <c r="A221" s="7" t="s">
        <v>190</v>
      </c>
      <c r="B221" s="8" t="s">
        <v>191</v>
      </c>
      <c r="C221" s="8" t="s">
        <v>187</v>
      </c>
      <c r="D221" s="8">
        <v>0</v>
      </c>
    </row>
    <row r="222" spans="1:4" ht="15.75">
      <c r="A222" s="7" t="s">
        <v>192</v>
      </c>
      <c r="B222" s="8" t="s">
        <v>193</v>
      </c>
      <c r="C222" s="8" t="s">
        <v>38</v>
      </c>
      <c r="D222" s="51">
        <f>'[1]2018 Управл'!$AD$87</f>
        <v>-5167.7625</v>
      </c>
    </row>
    <row r="223" spans="1:4" ht="15.75">
      <c r="A223" s="40" t="s">
        <v>194</v>
      </c>
      <c r="B223" s="40"/>
      <c r="C223" s="40"/>
      <c r="D223" s="40"/>
    </row>
    <row r="224" spans="1:4" ht="15.75">
      <c r="A224" s="7" t="s">
        <v>195</v>
      </c>
      <c r="B224" s="8" t="s">
        <v>37</v>
      </c>
      <c r="C224" s="8" t="s">
        <v>38</v>
      </c>
      <c r="D224" s="8">
        <v>0</v>
      </c>
    </row>
    <row r="225" spans="1:4" ht="15.75">
      <c r="A225" s="7" t="s">
        <v>196</v>
      </c>
      <c r="B225" s="8" t="s">
        <v>39</v>
      </c>
      <c r="C225" s="8" t="s">
        <v>38</v>
      </c>
      <c r="D225" s="8">
        <v>0</v>
      </c>
    </row>
    <row r="226" spans="1:4" ht="15.75">
      <c r="A226" s="7" t="s">
        <v>197</v>
      </c>
      <c r="B226" s="8" t="s">
        <v>41</v>
      </c>
      <c r="C226" s="8" t="s">
        <v>38</v>
      </c>
      <c r="D226" s="8">
        <v>0</v>
      </c>
    </row>
    <row r="227" spans="1:4" ht="15.75">
      <c r="A227" s="7" t="s">
        <v>198</v>
      </c>
      <c r="B227" s="8" t="s">
        <v>62</v>
      </c>
      <c r="C227" s="8" t="s">
        <v>38</v>
      </c>
      <c r="D227" s="8">
        <v>0</v>
      </c>
    </row>
    <row r="228" spans="1:4" ht="15.75">
      <c r="A228" s="7" t="s">
        <v>199</v>
      </c>
      <c r="B228" s="8" t="s">
        <v>200</v>
      </c>
      <c r="C228" s="8" t="s">
        <v>38</v>
      </c>
      <c r="D228" s="8">
        <v>0</v>
      </c>
    </row>
    <row r="229" spans="1:4" ht="15.75">
      <c r="A229" s="7" t="s">
        <v>201</v>
      </c>
      <c r="B229" s="8" t="s">
        <v>64</v>
      </c>
      <c r="C229" s="8" t="s">
        <v>38</v>
      </c>
      <c r="D229" s="8">
        <v>0</v>
      </c>
    </row>
    <row r="230" spans="1:4" ht="15.75">
      <c r="A230" s="40" t="s">
        <v>202</v>
      </c>
      <c r="B230" s="40"/>
      <c r="C230" s="40"/>
      <c r="D230" s="40"/>
    </row>
    <row r="231" spans="1:4" ht="15.75">
      <c r="A231" s="7" t="s">
        <v>203</v>
      </c>
      <c r="B231" s="8" t="s">
        <v>186</v>
      </c>
      <c r="C231" s="8" t="s">
        <v>187</v>
      </c>
      <c r="D231" s="8">
        <v>0</v>
      </c>
    </row>
    <row r="232" spans="1:4" ht="15.75">
      <c r="A232" s="7" t="s">
        <v>204</v>
      </c>
      <c r="B232" s="8" t="s">
        <v>189</v>
      </c>
      <c r="C232" s="8" t="s">
        <v>187</v>
      </c>
      <c r="D232" s="8">
        <v>0</v>
      </c>
    </row>
    <row r="233" spans="1:4" ht="15.75">
      <c r="A233" s="7" t="s">
        <v>205</v>
      </c>
      <c r="B233" s="8" t="s">
        <v>206</v>
      </c>
      <c r="C233" s="8" t="s">
        <v>187</v>
      </c>
      <c r="D233" s="8">
        <v>0</v>
      </c>
    </row>
    <row r="234" spans="1:4" ht="15.75">
      <c r="A234" s="7" t="s">
        <v>207</v>
      </c>
      <c r="B234" s="8" t="s">
        <v>193</v>
      </c>
      <c r="C234" s="8" t="s">
        <v>38</v>
      </c>
      <c r="D234" s="8">
        <v>0</v>
      </c>
    </row>
    <row r="235" spans="1:4" ht="15.75">
      <c r="A235" s="40" t="s">
        <v>208</v>
      </c>
      <c r="B235" s="40"/>
      <c r="C235" s="40"/>
      <c r="D235" s="40"/>
    </row>
    <row r="236" spans="1:4" ht="15.75">
      <c r="A236" s="7" t="s">
        <v>209</v>
      </c>
      <c r="B236" s="8" t="s">
        <v>210</v>
      </c>
      <c r="C236" s="8" t="s">
        <v>187</v>
      </c>
      <c r="D236" s="8">
        <v>0</v>
      </c>
    </row>
    <row r="237" spans="1:4" ht="15.75">
      <c r="A237" s="7" t="s">
        <v>211</v>
      </c>
      <c r="B237" s="8" t="s">
        <v>212</v>
      </c>
      <c r="C237" s="8" t="s">
        <v>187</v>
      </c>
      <c r="D237" s="8">
        <v>0</v>
      </c>
    </row>
    <row r="238" spans="1:4" ht="31.5">
      <c r="A238" s="7" t="s">
        <v>213</v>
      </c>
      <c r="B238" s="8" t="s">
        <v>214</v>
      </c>
      <c r="C238" s="8" t="s">
        <v>38</v>
      </c>
      <c r="D238" s="8">
        <v>0</v>
      </c>
    </row>
    <row r="240" spans="1:4" ht="15.75">
      <c r="A240" s="38" t="s">
        <v>277</v>
      </c>
      <c r="B240" s="38"/>
      <c r="D240" s="32" t="s">
        <v>278</v>
      </c>
    </row>
  </sheetData>
  <sheetProtection/>
  <mergeCells count="9">
    <mergeCell ref="A240:B240"/>
    <mergeCell ref="F111:F112"/>
    <mergeCell ref="A235:D235"/>
    <mergeCell ref="A2:D2"/>
    <mergeCell ref="A26:D26"/>
    <mergeCell ref="A8:D8"/>
    <mergeCell ref="A218:D218"/>
    <mergeCell ref="A223:D223"/>
    <mergeCell ref="A230:D23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2017-03-30T12:47:25Z</cp:lastPrinted>
  <dcterms:created xsi:type="dcterms:W3CDTF">2010-07-19T21:32:50Z</dcterms:created>
  <dcterms:modified xsi:type="dcterms:W3CDTF">2019-03-29T08:16:44Z</dcterms:modified>
  <cp:category/>
  <cp:version/>
  <cp:contentType/>
  <cp:contentStatus/>
</cp:coreProperties>
</file>