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<sst xmlns="http://schemas.openxmlformats.org/spreadsheetml/2006/main" count="964" uniqueCount="383">
  <si>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</si>
  <si>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</si>
  <si>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</si>
  <si>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</si>
  <si>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</si>
  <si>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</si>
  <si>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</si>
  <si>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</si>
  <si>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</si>
  <si>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</si>
  <si>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</si>
  <si>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</si>
  <si>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</si>
  <si>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</si>
  <si>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</si>
  <si>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</si>
  <si>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</si>
  <si>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</si>
  <si>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</si>
  <si>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</si>
  <si>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</si>
  <si>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</si>
  <si>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</si>
  <si>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</si>
  <si>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</si>
  <si>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</si>
  <si>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</si>
  <si>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</si>
  <si>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</si>
  <si>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</si>
  <si>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</si>
  <si>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</si>
  <si>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</si>
  <si>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</si>
  <si>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</si>
  <si>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</si>
  <si>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</si>
  <si>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</si>
  <si>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</si>
  <si>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</si>
  <si>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</si>
  <si>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</si>
  <si>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</si>
  <si>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</si>
  <si>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</si>
  <si>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</si>
  <si>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</si>
  <si>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</si>
  <si>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</si>
  <si>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</si>
  <si>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</si>
  <si>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</si>
  <si>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</si>
  <si>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</si>
  <si>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</si>
  <si>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</si>
  <si>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</si>
  <si>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</si>
  <si>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</si>
  <si>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</si>
  <si>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</si>
  <si>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</si>
  <si>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</si>
  <si>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</si>
  <si>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</si>
  <si>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</si>
  <si>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</si>
  <si>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</si>
  <si>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</si>
  <si>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</si>
  <si>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</si>
  <si>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</si>
  <si>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</si>
  <si>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</si>
  <si>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</si>
  <si>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</si>
  <si>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</si>
  <si>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</si>
  <si>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</si>
  <si>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</si>
  <si>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</si>
  <si>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</si>
  <si>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</si>
  <si>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</si>
  <si>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</si>
  <si>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</si>
  <si>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</si>
  <si>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</si>
  <si>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</si>
  <si>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</si>
  <si>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</si>
  <si>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</si>
  <si>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</si>
  <si>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</si>
  <si>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</si>
  <si>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</si>
  <si>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</si>
  <si>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</si>
  <si>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</si>
  <si>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</si>
  <si>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</si>
  <si>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</si>
  <si>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</si>
  <si>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</si>
  <si>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</si>
  <si>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</si>
  <si>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</si>
  <si>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</si>
  <si>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</si>
  <si>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</si>
  <si>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</si>
  <si>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</si>
  <si>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</si>
  <si>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</si>
  <si>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</si>
  <si>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</si>
  <si>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</si>
  <si>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</si>
  <si>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</si>
  <si>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</si>
  <si>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</si>
  <si>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</si>
  <si>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</si>
  <si>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</si>
  <si>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</si>
  <si>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</si>
  <si>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</si>
  <si>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</si>
  <si>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</si>
  <si>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</si>
  <si>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</si>
  <si>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</si>
  <si>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</si>
  <si>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</si>
  <si>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</si>
  <si>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</si>
  <si>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</si>
  <si>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</si>
  <si>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</si>
  <si>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</si>
  <si>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</si>
  <si>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</si>
  <si>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</si>
  <si>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</si>
  <si>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</si>
  <si>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</si>
  <si>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</si>
  <si>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</si>
  <si>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</si>
  <si>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</si>
  <si>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</si>
  <si>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</si>
  <si>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</si>
  <si>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</si>
  <si>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</si>
  <si>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</si>
  <si>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</si>
  <si>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</si>
  <si>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</si>
  <si>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</si>
  <si>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</si>
  <si>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</si>
  <si>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</si>
  <si>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</si>
  <si>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</si>
  <si>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</si>
  <si>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</si>
  <si>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</si>
  <si>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</si>
  <si>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</si>
  <si>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</si>
  <si>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</si>
  <si>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</si>
  <si>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</si>
  <si>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</si>
  <si>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</si>
  <si>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</si>
  <si>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</si>
  <si>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</si>
  <si>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</si>
  <si>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</si>
  <si>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</si>
  <si>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</si>
  <si>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</si>
  <si>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</si>
  <si>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</si>
  <si>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</si>
  <si>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</si>
  <si>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</si>
  <si>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</si>
  <si>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</si>
  <si>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</si>
  <si>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</si>
  <si>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</si>
  <si>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</si>
  <si>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</si>
  <si>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</si>
  <si>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</si>
  <si>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</si>
  <si>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</si>
  <si>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</si>
  <si>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</si>
  <si>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</si>
  <si>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</si>
  <si>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</si>
  <si>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</si>
  <si>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</si>
  <si>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</si>
  <si>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</si>
  <si>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</si>
  <si>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</si>
  <si>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</si>
  <si>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</si>
  <si>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</si>
  <si>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</si>
  <si>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</si>
  <si>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</si>
  <si>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</si>
  <si>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</si>
  <si>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</si>
  <si>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</si>
  <si>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</si>
  <si>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</si>
  <si>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</si>
  <si>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</si>
  <si>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</si>
  <si>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</si>
  <si>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</si>
  <si>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</si>
  <si>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</si>
  <si>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</si>
  <si>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</si>
  <si>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</si>
  <si>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</si>
  <si>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</si>
  <si>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</si>
  <si>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</si>
  <si>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</si>
  <si>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</si>
  <si>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</si>
  <si>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</si>
  <si>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</si>
  <si>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</si>
  <si>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</si>
  <si>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</si>
  <si>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</si>
  <si>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</si>
  <si>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</si>
  <si>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</si>
  <si>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</si>
  <si>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</si>
  <si>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</si>
  <si>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</si>
  <si>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</si>
  <si>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</si>
  <si>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</si>
  <si>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</si>
  <si>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</si>
  <si>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</si>
  <si>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</si>
  <si>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</si>
  <si>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</si>
  <si>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</si>
  <si>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</si>
  <si>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</si>
  <si>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</si>
  <si>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</si>
  <si>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</si>
  <si>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</si>
  <si>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</si>
  <si>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</si>
  <si>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</si>
  <si>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</si>
  <si>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</si>
  <si>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</si>
  <si>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</si>
  <si>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</si>
  <si>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</si>
  <si>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</si>
  <si>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</si>
  <si>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</si>
  <si>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</si>
  <si>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</si>
  <si>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</si>
  <si>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</si>
  <si>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</si>
  <si>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</si>
  <si>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</si>
  <si>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</si>
  <si>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</si>
  <si>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</si>
  <si>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</si>
  <si>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</si>
  <si>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</si>
  <si>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</si>
  <si>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</si>
  <si>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</si>
  <si>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</si>
  <si>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</si>
  <si>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</si>
  <si>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</si>
  <si>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</si>
  <si>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</si>
  <si>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</si>
  <si>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</si>
  <si>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</si>
  <si>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</si>
  <si>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</si>
  <si>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</si>
  <si>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</si>
  <si>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</si>
  <si>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</si>
  <si>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</si>
  <si>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</si>
  <si>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</si>
  <si>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</si>
  <si>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</si>
  <si>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</si>
  <si>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</si>
  <si>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</si>
  <si>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</si>
  <si>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</si>
  <si>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</si>
  <si>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</si>
  <si>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</si>
  <si>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</si>
  <si>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</si>
  <si>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</si>
  <si>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</si>
  <si>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</si>
  <si>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</si>
  <si>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</si>
  <si>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</si>
  <si>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</si>
  <si>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</si>
  <si>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</si>
  <si>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</si>
  <si>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</si>
  <si>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</si>
  <si>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</si>
  <si>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</si>
  <si>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</si>
  <si>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</si>
  <si>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</si>
  <si>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</si>
  <si>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</si>
  <si>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</si>
  <si>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</si>
  <si>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</si>
  <si>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</si>
  <si>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</si>
  <si>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</si>
  <si>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</si>
  <si>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</si>
  <si>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</si>
  <si>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</si>
  <si>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</si>
  <si>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</si>
  <si>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</si>
  <si>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</si>
  <si>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</si>
  <si>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</si>
  <si>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</si>
  <si>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</si>
  <si>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</si>
  <si>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</si>
  <si>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</si>
  <si>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</si>
  <si>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</si>
  <si>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</si>
  <si>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</si>
  <si>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</si>
  <si>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</si>
  <si>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</si>
  <si>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</si>
  <si>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</si>
  <si>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</si>
  <si>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2018 год по дому №  50  ул. Плеханова                        в г. Липецке</t>
  </si>
  <si>
    <t>31.03.2019 г.</t>
  </si>
  <si>
    <t>01.01.2018 г.</t>
  </si>
  <si>
    <t>31.12.2018 г.</t>
  </si>
  <si>
    <t>Мехуборка (асфальт) в зимний период</t>
  </si>
  <si>
    <t>Ремонт внутридомовых сетей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</si>
</sst>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5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8;&#1072;&#1088;&#1080;&#1092;&#1099;%20&#1043;&#1059;&#1050;\&#1055;&#1083;&#1077;&#1093;&#1072;&#1085;&#1086;&#1074;&#1072;,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6">
          <cell r="I66">
            <v>951.3</v>
          </cell>
          <cell r="M66">
            <v>155817.45</v>
          </cell>
          <cell r="P66">
            <v>38622.5424</v>
          </cell>
          <cell r="U66">
            <v>43821.7308</v>
          </cell>
          <cell r="V66">
            <v>23574.65</v>
          </cell>
          <cell r="Z66">
            <v>46792.6956</v>
          </cell>
          <cell r="AA66">
            <v>2</v>
          </cell>
          <cell r="AB66">
            <v>2</v>
          </cell>
          <cell r="AD66">
            <v>-4223.99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103.67</v>
          </cell>
        </row>
        <row r="24">
          <cell r="D24">
            <v>-3342.978569199913</v>
          </cell>
        </row>
        <row r="25">
          <cell r="D25">
            <v>139272.03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C38">
            <v>0.080047</v>
          </cell>
        </row>
        <row r="39">
          <cell r="C39">
            <v>0.056984</v>
          </cell>
        </row>
        <row r="123">
          <cell r="G123">
            <v>264294.22073904</v>
          </cell>
        </row>
        <row r="124">
          <cell r="G124">
            <v>326089.72706567985</v>
          </cell>
        </row>
        <row r="125">
          <cell r="G125">
            <v>64979.628912000015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о тарифам ПД"/>
    </sheetNames>
    <sheetDataSet>
      <sheetData sheetId="0">
        <row r="32">
          <cell r="C32">
            <v>0.080047</v>
          </cell>
        </row>
        <row r="34">
          <cell r="C34">
            <v>0.106736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6">
      <selection activeCell="P11" sqref="P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2.421875" style="3" hidden="1" customWidth="1"/>
    <col min="8" max="9" width="9.140625" style="3" hidden="1" customWidth="1"/>
    <col min="10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324</v>
      </c>
    </row>
    <row r="2" spans="1:22" s="6" customFormat="1" ht="33.75" customHeight="1">
      <c r="A2" s="37" t="s">
        <v>377</v>
      </c>
      <c r="B2" s="37"/>
      <c r="C2" s="37"/>
      <c r="D2" s="37"/>
      <c r="E2" s="1">
        <v>4418.94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378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379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380</v>
      </c>
    </row>
    <row r="8" spans="1:4" ht="42.75" customHeight="1">
      <c r="A8" s="36" t="s">
        <v>105</v>
      </c>
      <c r="B8" s="36"/>
      <c r="C8" s="36"/>
      <c r="D8" s="36"/>
    </row>
    <row r="9" spans="1:4" ht="15.75">
      <c r="A9" s="7" t="s">
        <v>59</v>
      </c>
      <c r="B9" s="8" t="s">
        <v>74</v>
      </c>
      <c r="C9" s="8" t="s">
        <v>75</v>
      </c>
      <c r="D9" s="8">
        <f>'[2]по форме'!$D$23</f>
        <v>103.67</v>
      </c>
    </row>
    <row r="10" spans="1:4" ht="15.75">
      <c r="A10" s="7" t="s">
        <v>60</v>
      </c>
      <c r="B10" s="8" t="s">
        <v>76</v>
      </c>
      <c r="C10" s="8" t="s">
        <v>75</v>
      </c>
      <c r="D10" s="39">
        <f>'[2]по форме'!$D$24</f>
        <v>-3342.978569199913</v>
      </c>
    </row>
    <row r="11" spans="1:4" ht="15.75">
      <c r="A11" s="7" t="s">
        <v>77</v>
      </c>
      <c r="B11" s="8" t="s">
        <v>78</v>
      </c>
      <c r="C11" s="8" t="s">
        <v>75</v>
      </c>
      <c r="D11" s="39">
        <f>'[2]по форме'!$D$25</f>
        <v>139272.03</v>
      </c>
    </row>
    <row r="12" spans="1:4" ht="31.5">
      <c r="A12" s="7" t="s">
        <v>79</v>
      </c>
      <c r="B12" s="8" t="s">
        <v>80</v>
      </c>
      <c r="C12" s="8" t="s">
        <v>75</v>
      </c>
      <c r="D12" s="39">
        <f>D13+D14+D15</f>
        <v>655363.5767167199</v>
      </c>
    </row>
    <row r="13" spans="1:4" ht="15.75">
      <c r="A13" s="7" t="s">
        <v>96</v>
      </c>
      <c r="B13" s="10" t="s">
        <v>81</v>
      </c>
      <c r="C13" s="8" t="s">
        <v>75</v>
      </c>
      <c r="D13" s="39">
        <f>'[3]гук(2016)'!$G$124</f>
        <v>326089.72706567985</v>
      </c>
    </row>
    <row r="14" spans="1:4" ht="15.75">
      <c r="A14" s="7" t="s">
        <v>97</v>
      </c>
      <c r="B14" s="10" t="s">
        <v>82</v>
      </c>
      <c r="C14" s="8" t="s">
        <v>75</v>
      </c>
      <c r="D14" s="39">
        <f>'[3]гук(2016)'!$G$123</f>
        <v>264294.22073904</v>
      </c>
    </row>
    <row r="15" spans="1:4" ht="15.75">
      <c r="A15" s="7" t="s">
        <v>98</v>
      </c>
      <c r="B15" s="10" t="s">
        <v>83</v>
      </c>
      <c r="C15" s="8" t="s">
        <v>75</v>
      </c>
      <c r="D15" s="40">
        <f>'[3]гук(2016)'!$G$125</f>
        <v>64979.628912000015</v>
      </c>
    </row>
    <row r="16" spans="1:4" ht="15.75">
      <c r="A16" s="10" t="s">
        <v>84</v>
      </c>
      <c r="B16" s="10" t="s">
        <v>85</v>
      </c>
      <c r="C16" s="10" t="s">
        <v>75</v>
      </c>
      <c r="D16" s="41">
        <f>D17</f>
        <v>495322.1367167199</v>
      </c>
    </row>
    <row r="17" spans="1:4" ht="31.5">
      <c r="A17" s="10" t="s">
        <v>61</v>
      </c>
      <c r="B17" s="10" t="s">
        <v>99</v>
      </c>
      <c r="C17" s="10" t="s">
        <v>75</v>
      </c>
      <c r="D17" s="41">
        <f>D12-D25+D256+D272</f>
        <v>495322.1367167199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41">
        <f>D16+D10+D9</f>
        <v>492082.82814751996</v>
      </c>
    </row>
    <row r="23" spans="1:4" ht="15.75">
      <c r="A23" s="10" t="s">
        <v>93</v>
      </c>
      <c r="B23" s="10" t="s">
        <v>101</v>
      </c>
      <c r="C23" s="10" t="s">
        <v>75</v>
      </c>
      <c r="D23" s="41">
        <f>'[1]2018 Управл'!$I$66</f>
        <v>951.3</v>
      </c>
    </row>
    <row r="24" spans="1:4" ht="15.75">
      <c r="A24" s="10" t="s">
        <v>94</v>
      </c>
      <c r="B24" s="10" t="s">
        <v>102</v>
      </c>
      <c r="C24" s="10" t="s">
        <v>75</v>
      </c>
      <c r="D24" s="41">
        <f>D22-D251</f>
        <v>-98969.5700927201</v>
      </c>
    </row>
    <row r="25" spans="1:4" ht="15.75">
      <c r="A25" s="10" t="s">
        <v>95</v>
      </c>
      <c r="B25" s="10" t="s">
        <v>103</v>
      </c>
      <c r="C25" s="10" t="s">
        <v>75</v>
      </c>
      <c r="D25" s="41">
        <f>'[1]2018 Управл'!$M$66</f>
        <v>155817.45</v>
      </c>
    </row>
    <row r="26" spans="1:22" s="12" customFormat="1" ht="35.25" customHeight="1">
      <c r="A26" s="38" t="s">
        <v>104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115</v>
      </c>
      <c r="B27" s="14" t="s">
        <v>106</v>
      </c>
      <c r="C27" s="14" t="s">
        <v>69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111</v>
      </c>
      <c r="B28" s="19" t="s">
        <v>107</v>
      </c>
      <c r="C28" s="19" t="s">
        <v>75</v>
      </c>
      <c r="D28" s="42">
        <f>E28</f>
        <v>43821.7308</v>
      </c>
      <c r="E28" s="15">
        <f>'[1]2018 Управл'!$U$66</f>
        <v>43821.7308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112</v>
      </c>
      <c r="B29" s="19" t="s">
        <v>108</v>
      </c>
      <c r="C29" s="19" t="s">
        <v>69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113</v>
      </c>
      <c r="B30" s="19" t="s">
        <v>109</v>
      </c>
      <c r="C30" s="19" t="s">
        <v>69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114</v>
      </c>
      <c r="B31" s="19" t="s">
        <v>66</v>
      </c>
      <c r="C31" s="19" t="s">
        <v>69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116</v>
      </c>
      <c r="B32" s="19" t="s">
        <v>110</v>
      </c>
      <c r="C32" s="19" t="s">
        <v>75</v>
      </c>
      <c r="D32" s="43">
        <f>E28/E2</f>
        <v>9.916796969408953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117</v>
      </c>
      <c r="B33" s="22" t="s">
        <v>106</v>
      </c>
      <c r="C33" s="22" t="s">
        <v>69</v>
      </c>
      <c r="D33" s="22" t="s">
        <v>13</v>
      </c>
      <c r="E33" s="11" t="s">
        <v>326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118</v>
      </c>
      <c r="B34" s="9" t="s">
        <v>107</v>
      </c>
      <c r="C34" s="9" t="s">
        <v>75</v>
      </c>
      <c r="D34" s="26">
        <f>E35+E39+E43+E47+E51+E55</f>
        <v>57262.43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119</v>
      </c>
      <c r="B35" s="9" t="s">
        <v>108</v>
      </c>
      <c r="C35" s="9" t="s">
        <v>69</v>
      </c>
      <c r="D35" s="9" t="s">
        <v>14</v>
      </c>
      <c r="E35" s="11">
        <v>2864.51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120</v>
      </c>
      <c r="B36" s="9" t="s">
        <v>109</v>
      </c>
      <c r="C36" s="9" t="s">
        <v>69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121</v>
      </c>
      <c r="B37" s="9" t="s">
        <v>66</v>
      </c>
      <c r="C37" s="9" t="s">
        <v>69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122</v>
      </c>
      <c r="B38" s="9" t="s">
        <v>110</v>
      </c>
      <c r="C38" s="9" t="s">
        <v>75</v>
      </c>
      <c r="D38" s="44">
        <f>E35/E2</f>
        <v>0.6482346445075065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123</v>
      </c>
      <c r="B39" s="9" t="s">
        <v>108</v>
      </c>
      <c r="C39" s="9" t="s">
        <v>69</v>
      </c>
      <c r="D39" s="9" t="s">
        <v>325</v>
      </c>
      <c r="E39" s="11">
        <v>1368.6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124</v>
      </c>
      <c r="B40" s="9" t="s">
        <v>109</v>
      </c>
      <c r="C40" s="9" t="s">
        <v>69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125</v>
      </c>
      <c r="B41" s="9" t="s">
        <v>66</v>
      </c>
      <c r="C41" s="9" t="s">
        <v>69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126</v>
      </c>
      <c r="B42" s="9" t="s">
        <v>110</v>
      </c>
      <c r="C42" s="9" t="s">
        <v>75</v>
      </c>
      <c r="D42" s="44">
        <f>E39/E2</f>
        <v>0.3097122839413977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127</v>
      </c>
      <c r="B43" s="9" t="s">
        <v>108</v>
      </c>
      <c r="C43" s="9" t="s">
        <v>69</v>
      </c>
      <c r="D43" s="9" t="s">
        <v>15</v>
      </c>
      <c r="E43" s="11">
        <f>16696.47</f>
        <v>16696.47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128</v>
      </c>
      <c r="B44" s="9" t="s">
        <v>109</v>
      </c>
      <c r="C44" s="9" t="s">
        <v>69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129</v>
      </c>
      <c r="B45" s="9" t="s">
        <v>66</v>
      </c>
      <c r="C45" s="9" t="s">
        <v>69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130</v>
      </c>
      <c r="B46" s="9" t="s">
        <v>110</v>
      </c>
      <c r="C46" s="9" t="s">
        <v>75</v>
      </c>
      <c r="D46" s="26">
        <f>E43/E2</f>
        <v>3.778388029708483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339</v>
      </c>
      <c r="B47" s="9" t="s">
        <v>108</v>
      </c>
      <c r="C47" s="9" t="s">
        <v>69</v>
      </c>
      <c r="D47" s="9" t="s">
        <v>16</v>
      </c>
      <c r="E47" s="11">
        <f>36332.85</f>
        <v>36332.85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340</v>
      </c>
      <c r="B48" s="9" t="s">
        <v>109</v>
      </c>
      <c r="C48" s="9" t="s">
        <v>69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341</v>
      </c>
      <c r="B49" s="9" t="s">
        <v>66</v>
      </c>
      <c r="C49" s="9" t="s">
        <v>69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342</v>
      </c>
      <c r="B50" s="9" t="s">
        <v>110</v>
      </c>
      <c r="C50" s="9" t="s">
        <v>75</v>
      </c>
      <c r="D50" s="44">
        <f>E47/E2</f>
        <v>8.222073619465302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343</v>
      </c>
      <c r="B51" s="9" t="s">
        <v>108</v>
      </c>
      <c r="C51" s="9" t="s">
        <v>69</v>
      </c>
      <c r="D51" s="44" t="s">
        <v>328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344</v>
      </c>
      <c r="B52" s="9" t="s">
        <v>109</v>
      </c>
      <c r="C52" s="9" t="s">
        <v>69</v>
      </c>
      <c r="D52" s="44" t="s">
        <v>149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345</v>
      </c>
      <c r="B53" s="9" t="s">
        <v>66</v>
      </c>
      <c r="C53" s="9" t="s">
        <v>69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346</v>
      </c>
      <c r="B54" s="9" t="s">
        <v>110</v>
      </c>
      <c r="C54" s="9" t="s">
        <v>75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347</v>
      </c>
      <c r="B55" s="9" t="s">
        <v>108</v>
      </c>
      <c r="C55" s="9" t="s">
        <v>69</v>
      </c>
      <c r="D55" s="44" t="s">
        <v>327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348</v>
      </c>
      <c r="B56" s="9" t="s">
        <v>109</v>
      </c>
      <c r="C56" s="9" t="s">
        <v>69</v>
      </c>
      <c r="D56" s="44" t="s">
        <v>149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349</v>
      </c>
      <c r="B57" s="9" t="s">
        <v>66</v>
      </c>
      <c r="C57" s="9" t="s">
        <v>69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350</v>
      </c>
      <c r="B58" s="9" t="s">
        <v>110</v>
      </c>
      <c r="C58" s="9" t="s">
        <v>75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131</v>
      </c>
      <c r="B59" s="22" t="s">
        <v>106</v>
      </c>
      <c r="C59" s="22" t="s">
        <v>69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132</v>
      </c>
      <c r="B60" s="9" t="s">
        <v>107</v>
      </c>
      <c r="C60" s="9" t="s">
        <v>75</v>
      </c>
      <c r="D60" s="26">
        <f>E60</f>
        <v>38622.5424</v>
      </c>
      <c r="E60" s="11">
        <f>'[1]2018 Управл'!$P$66</f>
        <v>38622.5424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133</v>
      </c>
      <c r="B61" s="9" t="s">
        <v>108</v>
      </c>
      <c r="C61" s="9" t="s">
        <v>69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134</v>
      </c>
      <c r="B62" s="9" t="s">
        <v>109</v>
      </c>
      <c r="C62" s="9" t="s">
        <v>69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135</v>
      </c>
      <c r="B63" s="9" t="s">
        <v>66</v>
      </c>
      <c r="C63" s="9" t="s">
        <v>69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136</v>
      </c>
      <c r="B64" s="9" t="s">
        <v>110</v>
      </c>
      <c r="C64" s="9" t="s">
        <v>75</v>
      </c>
      <c r="D64" s="45">
        <f>E60/E2</f>
        <v>8.740227837445179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137</v>
      </c>
      <c r="B65" s="22" t="s">
        <v>106</v>
      </c>
      <c r="C65" s="22" t="s">
        <v>69</v>
      </c>
      <c r="D65" s="22" t="s">
        <v>375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138</v>
      </c>
      <c r="B66" s="9" t="s">
        <v>107</v>
      </c>
      <c r="C66" s="9" t="s">
        <v>75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139</v>
      </c>
      <c r="B67" s="9" t="s">
        <v>108</v>
      </c>
      <c r="C67" s="9" t="s">
        <v>69</v>
      </c>
      <c r="D67" s="9" t="s">
        <v>375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140</v>
      </c>
      <c r="B68" s="9" t="s">
        <v>109</v>
      </c>
      <c r="C68" s="9" t="s">
        <v>69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141</v>
      </c>
      <c r="B69" s="9" t="s">
        <v>66</v>
      </c>
      <c r="C69" s="9" t="s">
        <v>69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142</v>
      </c>
      <c r="B70" s="9" t="s">
        <v>110</v>
      </c>
      <c r="C70" s="9" t="s">
        <v>75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143</v>
      </c>
      <c r="B71" s="22" t="s">
        <v>106</v>
      </c>
      <c r="C71" s="22" t="s">
        <v>69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144</v>
      </c>
      <c r="B72" s="9" t="s">
        <v>107</v>
      </c>
      <c r="C72" s="9" t="s">
        <v>75</v>
      </c>
      <c r="D72" s="26">
        <f>E72</f>
        <v>65003.16</v>
      </c>
      <c r="E72" s="11">
        <v>65003.16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145</v>
      </c>
      <c r="B73" s="9" t="s">
        <v>108</v>
      </c>
      <c r="C73" s="9" t="s">
        <v>69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146</v>
      </c>
      <c r="B74" s="9" t="s">
        <v>109</v>
      </c>
      <c r="C74" s="9" t="s">
        <v>69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147</v>
      </c>
      <c r="B75" s="9" t="s">
        <v>66</v>
      </c>
      <c r="C75" s="9" t="s">
        <v>69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148</v>
      </c>
      <c r="B76" s="9" t="s">
        <v>110</v>
      </c>
      <c r="C76" s="9" t="s">
        <v>75</v>
      </c>
      <c r="D76" s="45">
        <f>E72/E2</f>
        <v>14.71012505261443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150</v>
      </c>
      <c r="B77" s="22" t="s">
        <v>106</v>
      </c>
      <c r="C77" s="22" t="s">
        <v>69</v>
      </c>
      <c r="D77" s="22" t="s">
        <v>56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151</v>
      </c>
      <c r="B78" s="9" t="s">
        <v>107</v>
      </c>
      <c r="C78" s="9" t="s">
        <v>75</v>
      </c>
      <c r="D78" s="9">
        <f>E79</f>
        <v>14139.86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152</v>
      </c>
      <c r="B79" s="9" t="s">
        <v>108</v>
      </c>
      <c r="C79" s="9" t="s">
        <v>69</v>
      </c>
      <c r="D79" s="9" t="s">
        <v>56</v>
      </c>
      <c r="E79" s="11">
        <f>14139.86</f>
        <v>14139.86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153</v>
      </c>
      <c r="B80" s="9" t="s">
        <v>109</v>
      </c>
      <c r="C80" s="9" t="s">
        <v>69</v>
      </c>
      <c r="D80" s="9" t="s">
        <v>149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154</v>
      </c>
      <c r="B81" s="9" t="s">
        <v>66</v>
      </c>
      <c r="C81" s="9" t="s">
        <v>69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155</v>
      </c>
      <c r="B82" s="9" t="s">
        <v>110</v>
      </c>
      <c r="C82" s="9" t="s">
        <v>75</v>
      </c>
      <c r="D82" s="45">
        <f>E79/E2</f>
        <v>3.1998307286362797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157</v>
      </c>
      <c r="B83" s="22" t="s">
        <v>106</v>
      </c>
      <c r="C83" s="22" t="s">
        <v>69</v>
      </c>
      <c r="D83" s="22" t="s">
        <v>57</v>
      </c>
      <c r="E83" s="11">
        <f>20621.81+4148.5</f>
        <v>24770.31</v>
      </c>
      <c r="F83" s="23" t="s">
        <v>336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158</v>
      </c>
      <c r="B84" s="9" t="s">
        <v>107</v>
      </c>
      <c r="C84" s="9" t="s">
        <v>75</v>
      </c>
      <c r="D84" s="9">
        <f>E83</f>
        <v>24770.31</v>
      </c>
      <c r="E84" s="11"/>
      <c r="F84" s="33">
        <v>85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159</v>
      </c>
      <c r="B85" s="9" t="s">
        <v>108</v>
      </c>
      <c r="C85" s="9" t="s">
        <v>69</v>
      </c>
      <c r="D85" s="9" t="s">
        <v>57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160</v>
      </c>
      <c r="B86" s="9" t="s">
        <v>109</v>
      </c>
      <c r="C86" s="9" t="s">
        <v>69</v>
      </c>
      <c r="D86" s="9" t="s">
        <v>156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161</v>
      </c>
      <c r="B87" s="9" t="s">
        <v>66</v>
      </c>
      <c r="C87" s="9" t="s">
        <v>69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162</v>
      </c>
      <c r="B88" s="9" t="s">
        <v>110</v>
      </c>
      <c r="C88" s="9" t="s">
        <v>75</v>
      </c>
      <c r="D88" s="45">
        <f>E83/F84</f>
        <v>291.4154117647059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163</v>
      </c>
      <c r="B89" s="22" t="s">
        <v>106</v>
      </c>
      <c r="C89" s="22" t="s">
        <v>69</v>
      </c>
      <c r="D89" s="22" t="s">
        <v>24</v>
      </c>
      <c r="E89" s="11"/>
      <c r="F89" s="23" t="s">
        <v>338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164</v>
      </c>
      <c r="B90" s="9" t="s">
        <v>107</v>
      </c>
      <c r="C90" s="9" t="s">
        <v>75</v>
      </c>
      <c r="D90" s="26">
        <f>E91+E95</f>
        <v>70367.3456</v>
      </c>
      <c r="E90" s="11"/>
      <c r="F90" s="23" t="s">
        <v>338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165</v>
      </c>
      <c r="B91" s="9" t="s">
        <v>108</v>
      </c>
      <c r="C91" s="9" t="s">
        <v>69</v>
      </c>
      <c r="D91" s="9" t="s">
        <v>6</v>
      </c>
      <c r="E91" s="11">
        <f>'[1]2018 Управл'!$V$66</f>
        <v>23574.65</v>
      </c>
      <c r="F91" s="23" t="s">
        <v>338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166</v>
      </c>
      <c r="B92" s="9" t="s">
        <v>109</v>
      </c>
      <c r="C92" s="9" t="s">
        <v>69</v>
      </c>
      <c r="D92" s="9" t="s">
        <v>25</v>
      </c>
      <c r="E92" s="11"/>
      <c r="F92" s="23" t="s">
        <v>338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167</v>
      </c>
      <c r="B93" s="9" t="s">
        <v>66</v>
      </c>
      <c r="C93" s="9" t="s">
        <v>69</v>
      </c>
      <c r="D93" s="9" t="s">
        <v>12</v>
      </c>
      <c r="E93" s="11"/>
      <c r="F93" s="23" t="s">
        <v>338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168</v>
      </c>
      <c r="B94" s="9" t="s">
        <v>110</v>
      </c>
      <c r="C94" s="9" t="s">
        <v>75</v>
      </c>
      <c r="D94" s="45">
        <f>E91/E2</f>
        <v>5.334910634677096</v>
      </c>
      <c r="E94" s="11"/>
      <c r="F94" s="23" t="s">
        <v>338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169</v>
      </c>
      <c r="B95" s="9" t="s">
        <v>108</v>
      </c>
      <c r="C95" s="9" t="s">
        <v>69</v>
      </c>
      <c r="D95" s="9" t="s">
        <v>5</v>
      </c>
      <c r="E95" s="11">
        <f>'[1]2018 Управл'!$Z$66</f>
        <v>46792.6956</v>
      </c>
      <c r="F95" s="23" t="s">
        <v>338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170</v>
      </c>
      <c r="B96" s="9" t="s">
        <v>109</v>
      </c>
      <c r="C96" s="9" t="s">
        <v>69</v>
      </c>
      <c r="D96" s="9" t="s">
        <v>20</v>
      </c>
      <c r="E96" s="11"/>
      <c r="F96" s="23" t="s">
        <v>338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171</v>
      </c>
      <c r="B97" s="9" t="s">
        <v>66</v>
      </c>
      <c r="C97" s="9" t="s">
        <v>69</v>
      </c>
      <c r="D97" s="9" t="s">
        <v>12</v>
      </c>
      <c r="E97" s="11"/>
      <c r="F97" s="23" t="s">
        <v>338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172</v>
      </c>
      <c r="B98" s="9" t="s">
        <v>110</v>
      </c>
      <c r="C98" s="9" t="s">
        <v>75</v>
      </c>
      <c r="D98" s="45">
        <f>E95/E2</f>
        <v>10.589122187673969</v>
      </c>
      <c r="E98" s="11"/>
      <c r="F98" s="23" t="s">
        <v>338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174</v>
      </c>
      <c r="B99" s="22" t="s">
        <v>106</v>
      </c>
      <c r="C99" s="22" t="s">
        <v>69</v>
      </c>
      <c r="D99" s="22" t="s">
        <v>26</v>
      </c>
      <c r="E99" s="11"/>
      <c r="F99" s="9" t="s">
        <v>337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175</v>
      </c>
      <c r="B100" s="9" t="s">
        <v>107</v>
      </c>
      <c r="C100" s="9" t="s">
        <v>75</v>
      </c>
      <c r="D100" s="9">
        <f>E101+E105</f>
        <v>962.76</v>
      </c>
      <c r="E100" s="11"/>
      <c r="F100" s="9">
        <v>894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176</v>
      </c>
      <c r="B101" s="9" t="s">
        <v>108</v>
      </c>
      <c r="C101" s="9" t="s">
        <v>69</v>
      </c>
      <c r="D101" s="9" t="s">
        <v>9</v>
      </c>
      <c r="E101" s="11">
        <v>480</v>
      </c>
      <c r="F101" s="35" t="s">
        <v>371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177</v>
      </c>
      <c r="B102" s="9" t="s">
        <v>109</v>
      </c>
      <c r="C102" s="9" t="s">
        <v>69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178</v>
      </c>
      <c r="B103" s="9" t="s">
        <v>66</v>
      </c>
      <c r="C103" s="9" t="s">
        <v>69</v>
      </c>
      <c r="D103" s="9" t="s">
        <v>173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179</v>
      </c>
      <c r="B104" s="9" t="s">
        <v>110</v>
      </c>
      <c r="C104" s="9" t="s">
        <v>75</v>
      </c>
      <c r="D104" s="45">
        <f>E101/F100</f>
        <v>0.5369127516778524</v>
      </c>
      <c r="E104" s="11"/>
      <c r="F104" s="9" t="s">
        <v>337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180</v>
      </c>
      <c r="B105" s="9" t="s">
        <v>108</v>
      </c>
      <c r="C105" s="9" t="s">
        <v>69</v>
      </c>
      <c r="D105" s="9" t="s">
        <v>8</v>
      </c>
      <c r="E105" s="11">
        <v>482.76</v>
      </c>
      <c r="F105" s="9">
        <f>F100</f>
        <v>894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181</v>
      </c>
      <c r="B106" s="9" t="s">
        <v>109</v>
      </c>
      <c r="C106" s="9" t="s">
        <v>69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182</v>
      </c>
      <c r="B107" s="9" t="s">
        <v>66</v>
      </c>
      <c r="C107" s="9" t="s">
        <v>69</v>
      </c>
      <c r="D107" s="9" t="s">
        <v>173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183</v>
      </c>
      <c r="B108" s="9" t="s">
        <v>110</v>
      </c>
      <c r="C108" s="9" t="s">
        <v>75</v>
      </c>
      <c r="D108" s="45">
        <f>E105/F105</f>
        <v>0.54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184</v>
      </c>
      <c r="B109" s="22" t="s">
        <v>106</v>
      </c>
      <c r="C109" s="22" t="s">
        <v>69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185</v>
      </c>
      <c r="B110" s="9" t="s">
        <v>107</v>
      </c>
      <c r="C110" s="9" t="s">
        <v>75</v>
      </c>
      <c r="D110" s="26">
        <f>E111+E115+E123+E127+E131+E135+E139+E143+E147+E151+E155+E159+E163+E164+E119</f>
        <v>118469.569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186</v>
      </c>
      <c r="B111" s="9" t="s">
        <v>108</v>
      </c>
      <c r="C111" s="9" t="s">
        <v>69</v>
      </c>
      <c r="D111" s="9" t="s">
        <v>30</v>
      </c>
      <c r="E111" s="11">
        <v>2247.94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187</v>
      </c>
      <c r="B112" s="9" t="s">
        <v>109</v>
      </c>
      <c r="C112" s="9" t="s">
        <v>69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188</v>
      </c>
      <c r="B113" s="9" t="s">
        <v>66</v>
      </c>
      <c r="C113" s="9" t="s">
        <v>69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189</v>
      </c>
      <c r="B114" s="9" t="s">
        <v>110</v>
      </c>
      <c r="C114" s="9" t="s">
        <v>75</v>
      </c>
      <c r="D114" s="45">
        <f>E111/E2</f>
        <v>0.5087057077036575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190</v>
      </c>
      <c r="B115" s="9" t="s">
        <v>108</v>
      </c>
      <c r="C115" s="9" t="s">
        <v>69</v>
      </c>
      <c r="D115" s="9" t="s">
        <v>31</v>
      </c>
      <c r="E115" s="11">
        <v>10542.99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191</v>
      </c>
      <c r="B116" s="9" t="s">
        <v>109</v>
      </c>
      <c r="C116" s="9" t="s">
        <v>69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192</v>
      </c>
      <c r="B117" s="9" t="s">
        <v>66</v>
      </c>
      <c r="C117" s="9" t="s">
        <v>69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193</v>
      </c>
      <c r="B118" s="9" t="s">
        <v>110</v>
      </c>
      <c r="C118" s="9" t="s">
        <v>75</v>
      </c>
      <c r="D118" s="45">
        <f>E115/E2</f>
        <v>2.3858640307404038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108</v>
      </c>
      <c r="C119" s="9" t="s">
        <v>69</v>
      </c>
      <c r="D119" s="45" t="s">
        <v>381</v>
      </c>
      <c r="E119" s="11">
        <v>1602.49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109</v>
      </c>
      <c r="C120" s="9" t="s">
        <v>69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66</v>
      </c>
      <c r="C121" s="9" t="s">
        <v>69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110</v>
      </c>
      <c r="C122" s="9" t="s">
        <v>75</v>
      </c>
      <c r="D122" s="45">
        <f>E119/E2</f>
        <v>0.362641266910164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194</v>
      </c>
      <c r="B123" s="9" t="s">
        <v>108</v>
      </c>
      <c r="C123" s="9" t="s">
        <v>69</v>
      </c>
      <c r="D123" s="9" t="s">
        <v>3</v>
      </c>
      <c r="E123" s="11">
        <v>3155.58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195</v>
      </c>
      <c r="B124" s="9" t="s">
        <v>109</v>
      </c>
      <c r="C124" s="9" t="s">
        <v>69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196</v>
      </c>
      <c r="B125" s="9" t="s">
        <v>66</v>
      </c>
      <c r="C125" s="9" t="s">
        <v>69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197</v>
      </c>
      <c r="B126" s="9" t="s">
        <v>110</v>
      </c>
      <c r="C126" s="9" t="s">
        <v>75</v>
      </c>
      <c r="D126" s="45">
        <f>E123/E2</f>
        <v>0.7141033822590939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198</v>
      </c>
      <c r="B127" s="9" t="s">
        <v>108</v>
      </c>
      <c r="C127" s="9" t="s">
        <v>69</v>
      </c>
      <c r="D127" s="9" t="s">
        <v>2</v>
      </c>
      <c r="E127" s="11">
        <v>37094.82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199</v>
      </c>
      <c r="B128" s="9" t="s">
        <v>109</v>
      </c>
      <c r="C128" s="9" t="s">
        <v>69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200</v>
      </c>
      <c r="B129" s="9" t="s">
        <v>66</v>
      </c>
      <c r="C129" s="9" t="s">
        <v>69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201</v>
      </c>
      <c r="B130" s="9" t="s">
        <v>110</v>
      </c>
      <c r="C130" s="9" t="s">
        <v>75</v>
      </c>
      <c r="D130" s="45">
        <f>E127/E2</f>
        <v>8.394506374831973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202</v>
      </c>
      <c r="B131" s="9" t="s">
        <v>108</v>
      </c>
      <c r="C131" s="9" t="s">
        <v>69</v>
      </c>
      <c r="D131" s="9" t="s">
        <v>35</v>
      </c>
      <c r="E131" s="11">
        <v>29433.93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203</v>
      </c>
      <c r="B132" s="9" t="s">
        <v>109</v>
      </c>
      <c r="C132" s="9" t="s">
        <v>69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204</v>
      </c>
      <c r="B133" s="9" t="s">
        <v>66</v>
      </c>
      <c r="C133" s="9" t="s">
        <v>69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205</v>
      </c>
      <c r="B134" s="9" t="s">
        <v>110</v>
      </c>
      <c r="C134" s="9" t="s">
        <v>75</v>
      </c>
      <c r="D134" s="45">
        <f>E131/E2</f>
        <v>6.660857581229888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206</v>
      </c>
      <c r="B135" s="9" t="s">
        <v>108</v>
      </c>
      <c r="C135" s="9" t="s">
        <v>69</v>
      </c>
      <c r="D135" s="9" t="s">
        <v>37</v>
      </c>
      <c r="E135" s="11">
        <v>15056.359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207</v>
      </c>
      <c r="B136" s="9" t="s">
        <v>109</v>
      </c>
      <c r="C136" s="9" t="s">
        <v>69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208</v>
      </c>
      <c r="B137" s="9" t="s">
        <v>66</v>
      </c>
      <c r="C137" s="9" t="s">
        <v>69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209</v>
      </c>
      <c r="B138" s="9" t="s">
        <v>110</v>
      </c>
      <c r="C138" s="9" t="s">
        <v>75</v>
      </c>
      <c r="D138" s="45">
        <f>E135/E2</f>
        <v>3.4072331826184565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210</v>
      </c>
      <c r="B139" s="9" t="s">
        <v>108</v>
      </c>
      <c r="C139" s="9" t="s">
        <v>69</v>
      </c>
      <c r="D139" s="9" t="s">
        <v>39</v>
      </c>
      <c r="E139" s="11">
        <v>5274.15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211</v>
      </c>
      <c r="B140" s="9" t="s">
        <v>109</v>
      </c>
      <c r="C140" s="9" t="s">
        <v>69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212</v>
      </c>
      <c r="B141" s="9" t="s">
        <v>66</v>
      </c>
      <c r="C141" s="9" t="s">
        <v>69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213</v>
      </c>
      <c r="B142" s="9" t="s">
        <v>110</v>
      </c>
      <c r="C142" s="9" t="s">
        <v>75</v>
      </c>
      <c r="D142" s="45">
        <f>E139/E2</f>
        <v>1.1935328381919645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214</v>
      </c>
      <c r="B143" s="9" t="s">
        <v>108</v>
      </c>
      <c r="C143" s="9" t="s">
        <v>69</v>
      </c>
      <c r="D143" s="9" t="s">
        <v>40</v>
      </c>
      <c r="E143" s="11">
        <v>1196.2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215</v>
      </c>
      <c r="B144" s="9" t="s">
        <v>109</v>
      </c>
      <c r="C144" s="9" t="s">
        <v>69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216</v>
      </c>
      <c r="B145" s="9" t="s">
        <v>66</v>
      </c>
      <c r="C145" s="9" t="s">
        <v>69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217</v>
      </c>
      <c r="B146" s="9" t="s">
        <v>110</v>
      </c>
      <c r="C146" s="9" t="s">
        <v>75</v>
      </c>
      <c r="D146" s="45">
        <f>E143/E2</f>
        <v>0.2706984027843782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351</v>
      </c>
      <c r="B147" s="9" t="s">
        <v>108</v>
      </c>
      <c r="C147" s="9" t="s">
        <v>69</v>
      </c>
      <c r="D147" s="9" t="s">
        <v>333</v>
      </c>
      <c r="E147" s="11">
        <v>3018.34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352</v>
      </c>
      <c r="B148" s="9" t="s">
        <v>109</v>
      </c>
      <c r="C148" s="9" t="s">
        <v>69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353</v>
      </c>
      <c r="B149" s="9" t="s">
        <v>66</v>
      </c>
      <c r="C149" s="9" t="s">
        <v>69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354</v>
      </c>
      <c r="B150" s="9" t="s">
        <v>110</v>
      </c>
      <c r="C150" s="9" t="s">
        <v>75</v>
      </c>
      <c r="D150" s="45">
        <f>E147/E2</f>
        <v>0.6830461603914062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108</v>
      </c>
      <c r="C151" s="9" t="s">
        <v>69</v>
      </c>
      <c r="D151" s="45" t="s">
        <v>332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109</v>
      </c>
      <c r="C152" s="9" t="s">
        <v>69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66</v>
      </c>
      <c r="C153" s="9" t="s">
        <v>69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110</v>
      </c>
      <c r="C154" s="9" t="s">
        <v>75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355</v>
      </c>
      <c r="B155" s="9" t="s">
        <v>108</v>
      </c>
      <c r="C155" s="9" t="s">
        <v>69</v>
      </c>
      <c r="D155" s="45" t="s">
        <v>334</v>
      </c>
      <c r="E155" s="11">
        <v>7201.27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356</v>
      </c>
      <c r="B156" s="9" t="s">
        <v>109</v>
      </c>
      <c r="C156" s="9" t="s">
        <v>69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357</v>
      </c>
      <c r="B157" s="9" t="s">
        <v>66</v>
      </c>
      <c r="C157" s="9" t="s">
        <v>69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358</v>
      </c>
      <c r="B158" s="9" t="s">
        <v>110</v>
      </c>
      <c r="C158" s="9" t="s">
        <v>75</v>
      </c>
      <c r="D158" s="45">
        <f>E155/E2</f>
        <v>1.6296374243596883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359</v>
      </c>
      <c r="B159" s="9" t="s">
        <v>108</v>
      </c>
      <c r="C159" s="9" t="s">
        <v>69</v>
      </c>
      <c r="D159" s="45" t="s">
        <v>331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360</v>
      </c>
      <c r="B160" s="9" t="s">
        <v>109</v>
      </c>
      <c r="C160" s="9" t="s">
        <v>69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361</v>
      </c>
      <c r="B161" s="9" t="s">
        <v>66</v>
      </c>
      <c r="C161" s="9" t="s">
        <v>69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362</v>
      </c>
      <c r="B162" s="9" t="s">
        <v>110</v>
      </c>
      <c r="C162" s="9" t="s">
        <v>75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363</v>
      </c>
      <c r="B163" s="9" t="s">
        <v>108</v>
      </c>
      <c r="C163" s="9" t="s">
        <v>69</v>
      </c>
      <c r="D163" s="9" t="s">
        <v>329</v>
      </c>
      <c r="E163" s="11">
        <v>2645.5</v>
      </c>
      <c r="F163" s="29"/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364</v>
      </c>
      <c r="B164" s="9" t="s">
        <v>109</v>
      </c>
      <c r="C164" s="9" t="s">
        <v>69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365</v>
      </c>
      <c r="B165" s="9" t="s">
        <v>66</v>
      </c>
      <c r="C165" s="9" t="s">
        <v>69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366</v>
      </c>
      <c r="B166" s="9" t="s">
        <v>110</v>
      </c>
      <c r="C166" s="9" t="s">
        <v>75</v>
      </c>
      <c r="D166" s="45">
        <f>E163/E2</f>
        <v>0.5986729849239864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218</v>
      </c>
      <c r="B167" s="22" t="s">
        <v>106</v>
      </c>
      <c r="C167" s="22" t="s">
        <v>69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219</v>
      </c>
      <c r="B168" s="9" t="s">
        <v>107</v>
      </c>
      <c r="C168" s="9" t="s">
        <v>75</v>
      </c>
      <c r="D168" s="26">
        <f>E169+E173+E177+E181+E185+E189+E193+E197+E201+E205</f>
        <v>119911.28044023999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220</v>
      </c>
      <c r="B169" s="9" t="s">
        <v>108</v>
      </c>
      <c r="C169" s="9" t="s">
        <v>69</v>
      </c>
      <c r="D169" s="9" t="s">
        <v>42</v>
      </c>
      <c r="E169" s="11">
        <f>2148.426</f>
        <v>2148.426</v>
      </c>
      <c r="F169" s="33">
        <v>1</v>
      </c>
      <c r="G169" s="33">
        <f>'[3]гук(2016)'!$C$39*12*E2</f>
        <v>3021.70652352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221</v>
      </c>
      <c r="B170" s="9" t="s">
        <v>109</v>
      </c>
      <c r="C170" s="9" t="s">
        <v>69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222</v>
      </c>
      <c r="B171" s="9" t="s">
        <v>66</v>
      </c>
      <c r="C171" s="9" t="s">
        <v>69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223</v>
      </c>
      <c r="B172" s="9" t="s">
        <v>110</v>
      </c>
      <c r="C172" s="9" t="s">
        <v>75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108</v>
      </c>
      <c r="C173" s="9" t="s">
        <v>69</v>
      </c>
      <c r="D173" s="9" t="s">
        <v>374</v>
      </c>
      <c r="E173" s="11">
        <f>('[4]Отчет по тарифам ПД'!$C$32+'[4]Отчет по тарифам ПД'!$C$34)*12*E2</f>
        <v>9904.594440239998</v>
      </c>
      <c r="F173" s="33">
        <v>1</v>
      </c>
      <c r="G173" s="33">
        <f>'[3]гук(2016)'!$C$38*12*E2</f>
        <v>4244.674682159999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109</v>
      </c>
      <c r="C174" s="9" t="s">
        <v>69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66</v>
      </c>
      <c r="C175" s="9" t="s">
        <v>69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110</v>
      </c>
      <c r="C176" s="9" t="s">
        <v>75</v>
      </c>
      <c r="D176" s="45">
        <f>E173/F173</f>
        <v>9904.594440239998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224</v>
      </c>
      <c r="B177" s="9" t="s">
        <v>108</v>
      </c>
      <c r="C177" s="9" t="s">
        <v>69</v>
      </c>
      <c r="D177" s="9" t="s">
        <v>44</v>
      </c>
      <c r="E177" s="11">
        <v>1396.44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225</v>
      </c>
      <c r="B178" s="9" t="s">
        <v>109</v>
      </c>
      <c r="C178" s="9" t="s">
        <v>69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226</v>
      </c>
      <c r="B179" s="9" t="s">
        <v>66</v>
      </c>
      <c r="C179" s="9" t="s">
        <v>69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227</v>
      </c>
      <c r="B180" s="9" t="s">
        <v>110</v>
      </c>
      <c r="C180" s="9" t="s">
        <v>75</v>
      </c>
      <c r="D180" s="45">
        <f>E177/E2</f>
        <v>0.31601243737185847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228</v>
      </c>
      <c r="B181" s="9" t="s">
        <v>108</v>
      </c>
      <c r="C181" s="9" t="s">
        <v>69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229</v>
      </c>
      <c r="B182" s="9" t="s">
        <v>109</v>
      </c>
      <c r="C182" s="9" t="s">
        <v>69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230</v>
      </c>
      <c r="B183" s="9" t="s">
        <v>66</v>
      </c>
      <c r="C183" s="9" t="s">
        <v>69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231</v>
      </c>
      <c r="B184" s="9" t="s">
        <v>110</v>
      </c>
      <c r="C184" s="9" t="s">
        <v>75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232</v>
      </c>
      <c r="B185" s="9" t="s">
        <v>108</v>
      </c>
      <c r="C185" s="9" t="s">
        <v>69</v>
      </c>
      <c r="D185" s="9" t="s">
        <v>46</v>
      </c>
      <c r="E185" s="11">
        <f>10710.03+33430.24</f>
        <v>44140.27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233</v>
      </c>
      <c r="B186" s="9" t="s">
        <v>109</v>
      </c>
      <c r="C186" s="9" t="s">
        <v>69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234</v>
      </c>
      <c r="B187" s="9" t="s">
        <v>66</v>
      </c>
      <c r="C187" s="9" t="s">
        <v>69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235</v>
      </c>
      <c r="B188" s="9" t="s">
        <v>110</v>
      </c>
      <c r="C188" s="9" t="s">
        <v>75</v>
      </c>
      <c r="D188" s="45">
        <f>E185/E2</f>
        <v>9.988881949064709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236</v>
      </c>
      <c r="B189" s="9" t="s">
        <v>108</v>
      </c>
      <c r="C189" s="9" t="s">
        <v>69</v>
      </c>
      <c r="D189" s="9" t="s">
        <v>382</v>
      </c>
      <c r="E189" s="11">
        <f>6541.46+292.56</f>
        <v>6834.02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237</v>
      </c>
      <c r="B190" s="9" t="s">
        <v>109</v>
      </c>
      <c r="C190" s="9" t="s">
        <v>69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239</v>
      </c>
      <c r="B191" s="9" t="s">
        <v>66</v>
      </c>
      <c r="C191" s="9" t="s">
        <v>69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240</v>
      </c>
      <c r="B192" s="9" t="s">
        <v>110</v>
      </c>
      <c r="C192" s="9" t="s">
        <v>75</v>
      </c>
      <c r="D192" s="45">
        <f>E189/E2</f>
        <v>1.5465292581478818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241</v>
      </c>
      <c r="B193" s="9" t="s">
        <v>108</v>
      </c>
      <c r="C193" s="9" t="s">
        <v>69</v>
      </c>
      <c r="D193" s="9" t="s">
        <v>47</v>
      </c>
      <c r="E193" s="11">
        <v>5409.91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238</v>
      </c>
      <c r="B194" s="9" t="s">
        <v>109</v>
      </c>
      <c r="C194" s="9" t="s">
        <v>69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242</v>
      </c>
      <c r="B195" s="9" t="s">
        <v>66</v>
      </c>
      <c r="C195" s="9" t="s">
        <v>69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243</v>
      </c>
      <c r="B196" s="9" t="s">
        <v>110</v>
      </c>
      <c r="C196" s="9" t="s">
        <v>75</v>
      </c>
      <c r="D196" s="45">
        <f>E193/E2</f>
        <v>1.2242551381100446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244</v>
      </c>
      <c r="B197" s="9" t="s">
        <v>108</v>
      </c>
      <c r="C197" s="9" t="s">
        <v>69</v>
      </c>
      <c r="D197" s="9" t="s">
        <v>48</v>
      </c>
      <c r="E197" s="11">
        <v>5611.75</v>
      </c>
      <c r="F197" s="33" t="s">
        <v>330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245</v>
      </c>
      <c r="B198" s="9" t="s">
        <v>109</v>
      </c>
      <c r="C198" s="9" t="s">
        <v>69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246</v>
      </c>
      <c r="B199" s="9" t="s">
        <v>66</v>
      </c>
      <c r="C199" s="9" t="s">
        <v>69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247</v>
      </c>
      <c r="B200" s="9" t="s">
        <v>110</v>
      </c>
      <c r="C200" s="9" t="s">
        <v>75</v>
      </c>
      <c r="D200" s="45">
        <f>E197/E2</f>
        <v>1.2699312504808846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248</v>
      </c>
      <c r="B201" s="9" t="s">
        <v>108</v>
      </c>
      <c r="C201" s="9" t="s">
        <v>69</v>
      </c>
      <c r="D201" s="9" t="s">
        <v>49</v>
      </c>
      <c r="E201" s="11">
        <v>44465.87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249</v>
      </c>
      <c r="B202" s="9" t="s">
        <v>109</v>
      </c>
      <c r="C202" s="9" t="s">
        <v>69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250</v>
      </c>
      <c r="B203" s="9" t="s">
        <v>66</v>
      </c>
      <c r="C203" s="9" t="s">
        <v>69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251</v>
      </c>
      <c r="B204" s="9" t="s">
        <v>110</v>
      </c>
      <c r="C204" s="9" t="s">
        <v>75</v>
      </c>
      <c r="D204" s="45">
        <f>E201/E2</f>
        <v>10.06256477797843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108</v>
      </c>
      <c r="C205" s="9" t="s">
        <v>69</v>
      </c>
      <c r="D205" s="45" t="s">
        <v>372</v>
      </c>
      <c r="E205" s="11"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109</v>
      </c>
      <c r="C206" s="9" t="s">
        <v>69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66</v>
      </c>
      <c r="C207" s="9" t="s">
        <v>69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110</v>
      </c>
      <c r="C208" s="9" t="s">
        <v>75</v>
      </c>
      <c r="D208" s="45">
        <f>E205/E2</f>
        <v>0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286</v>
      </c>
      <c r="B209" s="22" t="s">
        <v>106</v>
      </c>
      <c r="C209" s="22" t="s">
        <v>69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252</v>
      </c>
      <c r="B210" s="9" t="s">
        <v>107</v>
      </c>
      <c r="C210" s="9" t="s">
        <v>75</v>
      </c>
      <c r="D210" s="26">
        <f>E211+E215+E219+E223+E227+E231+E235+E239+E243+E247</f>
        <v>37721.41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253</v>
      </c>
      <c r="B211" s="9" t="s">
        <v>108</v>
      </c>
      <c r="C211" s="9" t="s">
        <v>69</v>
      </c>
      <c r="D211" s="9" t="s">
        <v>376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282</v>
      </c>
      <c r="B212" s="9" t="s">
        <v>109</v>
      </c>
      <c r="C212" s="9" t="s">
        <v>69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254</v>
      </c>
      <c r="B213" s="9" t="s">
        <v>66</v>
      </c>
      <c r="C213" s="9" t="s">
        <v>69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255</v>
      </c>
      <c r="B214" s="9" t="s">
        <v>110</v>
      </c>
      <c r="C214" s="9" t="s">
        <v>75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256</v>
      </c>
      <c r="B215" s="9" t="s">
        <v>108</v>
      </c>
      <c r="C215" s="9" t="s">
        <v>69</v>
      </c>
      <c r="D215" s="9" t="s">
        <v>52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257</v>
      </c>
      <c r="B216" s="9" t="s">
        <v>109</v>
      </c>
      <c r="C216" s="9" t="s">
        <v>69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258</v>
      </c>
      <c r="B217" s="9" t="s">
        <v>66</v>
      </c>
      <c r="C217" s="9" t="s">
        <v>69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259</v>
      </c>
      <c r="B218" s="9" t="s">
        <v>110</v>
      </c>
      <c r="C218" s="9" t="s">
        <v>75</v>
      </c>
      <c r="D218" s="45">
        <f>E215/E2</f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260</v>
      </c>
      <c r="B219" s="9" t="s">
        <v>108</v>
      </c>
      <c r="C219" s="9" t="s">
        <v>69</v>
      </c>
      <c r="D219" s="9" t="s">
        <v>51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261</v>
      </c>
      <c r="B220" s="9" t="s">
        <v>109</v>
      </c>
      <c r="C220" s="9" t="s">
        <v>69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262</v>
      </c>
      <c r="B221" s="9" t="s">
        <v>66</v>
      </c>
      <c r="C221" s="9" t="s">
        <v>69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263</v>
      </c>
      <c r="B222" s="9" t="s">
        <v>110</v>
      </c>
      <c r="C222" s="9" t="s">
        <v>75</v>
      </c>
      <c r="D222" s="9"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264</v>
      </c>
      <c r="B223" s="9" t="s">
        <v>108</v>
      </c>
      <c r="C223" s="9" t="s">
        <v>69</v>
      </c>
      <c r="D223" s="9" t="s">
        <v>287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265</v>
      </c>
      <c r="B224" s="9" t="s">
        <v>109</v>
      </c>
      <c r="C224" s="9" t="s">
        <v>69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266</v>
      </c>
      <c r="B225" s="9" t="s">
        <v>66</v>
      </c>
      <c r="C225" s="9" t="s">
        <v>69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267</v>
      </c>
      <c r="B226" s="9" t="s">
        <v>110</v>
      </c>
      <c r="C226" s="9" t="s">
        <v>75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268</v>
      </c>
      <c r="B227" s="9" t="s">
        <v>108</v>
      </c>
      <c r="C227" s="9" t="s">
        <v>69</v>
      </c>
      <c r="D227" s="9" t="s">
        <v>335</v>
      </c>
      <c r="E227" s="11">
        <v>1925.86</v>
      </c>
      <c r="F227" s="33" t="s">
        <v>373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269</v>
      </c>
      <c r="B228" s="9" t="s">
        <v>109</v>
      </c>
      <c r="C228" s="9" t="s">
        <v>69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270</v>
      </c>
      <c r="B229" s="9" t="s">
        <v>66</v>
      </c>
      <c r="C229" s="9" t="s">
        <v>69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271</v>
      </c>
      <c r="B230" s="9" t="s">
        <v>110</v>
      </c>
      <c r="C230" s="9" t="s">
        <v>75</v>
      </c>
      <c r="D230" s="45">
        <f>E227/E2</f>
        <v>0.43581944991332766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272</v>
      </c>
      <c r="B231" s="9" t="s">
        <v>108</v>
      </c>
      <c r="C231" s="9" t="s">
        <v>69</v>
      </c>
      <c r="D231" s="9" t="s">
        <v>1</v>
      </c>
      <c r="E231" s="11">
        <v>28108.28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273</v>
      </c>
      <c r="B232" s="9" t="s">
        <v>109</v>
      </c>
      <c r="C232" s="9" t="s">
        <v>69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274</v>
      </c>
      <c r="B233" s="9" t="s">
        <v>66</v>
      </c>
      <c r="C233" s="9" t="s">
        <v>69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275</v>
      </c>
      <c r="B234" s="9" t="s">
        <v>110</v>
      </c>
      <c r="C234" s="9" t="s">
        <v>75</v>
      </c>
      <c r="D234" s="45">
        <f>E231/E2</f>
        <v>6.3608648227855555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276</v>
      </c>
      <c r="B235" s="9" t="s">
        <v>108</v>
      </c>
      <c r="C235" s="9" t="s">
        <v>69</v>
      </c>
      <c r="D235" s="9" t="s">
        <v>0</v>
      </c>
      <c r="E235" s="11">
        <v>337.48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277</v>
      </c>
      <c r="B236" s="9" t="s">
        <v>109</v>
      </c>
      <c r="C236" s="9" t="s">
        <v>69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278</v>
      </c>
      <c r="B237" s="9" t="s">
        <v>66</v>
      </c>
      <c r="C237" s="9" t="s">
        <v>69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279</v>
      </c>
      <c r="B238" s="9" t="s">
        <v>110</v>
      </c>
      <c r="C238" s="9" t="s">
        <v>75</v>
      </c>
      <c r="D238" s="45">
        <f>E235/E2</f>
        <v>0.076371256455168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281</v>
      </c>
      <c r="B239" s="9" t="s">
        <v>108</v>
      </c>
      <c r="C239" s="9" t="s">
        <v>69</v>
      </c>
      <c r="D239" s="9" t="s">
        <v>53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283</v>
      </c>
      <c r="B240" s="9" t="s">
        <v>109</v>
      </c>
      <c r="C240" s="9" t="s">
        <v>69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284</v>
      </c>
      <c r="B241" s="9" t="s">
        <v>66</v>
      </c>
      <c r="C241" s="9" t="s">
        <v>69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285</v>
      </c>
      <c r="B242" s="9" t="s">
        <v>110</v>
      </c>
      <c r="C242" s="9" t="s">
        <v>75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288</v>
      </c>
      <c r="B243" s="9" t="s">
        <v>108</v>
      </c>
      <c r="C243" s="9" t="s">
        <v>69</v>
      </c>
      <c r="D243" s="9" t="s">
        <v>54</v>
      </c>
      <c r="E243" s="11">
        <v>344.27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289</v>
      </c>
      <c r="B244" s="9" t="s">
        <v>109</v>
      </c>
      <c r="C244" s="9" t="s">
        <v>69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290</v>
      </c>
      <c r="B245" s="9" t="s">
        <v>66</v>
      </c>
      <c r="C245" s="9" t="s">
        <v>69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291</v>
      </c>
      <c r="B246" s="9" t="s">
        <v>110</v>
      </c>
      <c r="C246" s="9" t="s">
        <v>75</v>
      </c>
      <c r="D246" s="45">
        <f>E243/E2</f>
        <v>0.07790782404830118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367</v>
      </c>
      <c r="B247" s="9" t="s">
        <v>108</v>
      </c>
      <c r="C247" s="9" t="s">
        <v>69</v>
      </c>
      <c r="D247" s="9" t="s">
        <v>55</v>
      </c>
      <c r="E247" s="11">
        <v>7005.52</v>
      </c>
      <c r="F247" s="33">
        <f>0.36*100</f>
        <v>36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368</v>
      </c>
      <c r="B248" s="9" t="s">
        <v>109</v>
      </c>
      <c r="C248" s="9" t="s">
        <v>69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369</v>
      </c>
      <c r="B249" s="9" t="s">
        <v>66</v>
      </c>
      <c r="C249" s="9" t="s">
        <v>69</v>
      </c>
      <c r="D249" s="9" t="s">
        <v>323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370</v>
      </c>
      <c r="B250" s="9" t="s">
        <v>110</v>
      </c>
      <c r="C250" s="9" t="s">
        <v>75</v>
      </c>
      <c r="D250" s="45">
        <f>E247/F247</f>
        <v>194.5977777777778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280</v>
      </c>
      <c r="C251" s="9" t="s">
        <v>75</v>
      </c>
      <c r="D251" s="32">
        <f>SUM(D90,D28,D34,D60,D66,D72,D78,D84,D100,D110,D168,D210)</f>
        <v>591052.39824024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292</v>
      </c>
      <c r="B252" s="36"/>
      <c r="C252" s="36"/>
      <c r="D252" s="36"/>
    </row>
    <row r="253" spans="1:4" ht="15.75">
      <c r="A253" s="7" t="s">
        <v>293</v>
      </c>
      <c r="B253" s="8" t="s">
        <v>294</v>
      </c>
      <c r="C253" s="8" t="s">
        <v>295</v>
      </c>
      <c r="D253" s="46">
        <f>'[1]2018 Управл'!$AA$66</f>
        <v>2</v>
      </c>
    </row>
    <row r="254" spans="1:4" ht="15.75">
      <c r="A254" s="7" t="s">
        <v>296</v>
      </c>
      <c r="B254" s="8" t="s">
        <v>297</v>
      </c>
      <c r="C254" s="8" t="s">
        <v>295</v>
      </c>
      <c r="D254" s="46">
        <f>'[1]2018 Управл'!$AB$66</f>
        <v>2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75</v>
      </c>
      <c r="D256" s="40">
        <f>'[1]2018 Управл'!$AD$66</f>
        <v>-4223.99</v>
      </c>
    </row>
    <row r="257" spans="1:4" ht="15.75">
      <c r="A257" s="36" t="s">
        <v>302</v>
      </c>
      <c r="B257" s="36"/>
      <c r="C257" s="36"/>
      <c r="D257" s="36"/>
    </row>
    <row r="258" spans="1:4" ht="15.75">
      <c r="A258" s="7" t="s">
        <v>303</v>
      </c>
      <c r="B258" s="8" t="s">
        <v>74</v>
      </c>
      <c r="C258" s="8" t="s">
        <v>75</v>
      </c>
      <c r="D258" s="8">
        <v>0</v>
      </c>
    </row>
    <row r="259" spans="1:4" ht="15.75">
      <c r="A259" s="7" t="s">
        <v>304</v>
      </c>
      <c r="B259" s="8" t="s">
        <v>76</v>
      </c>
      <c r="C259" s="8" t="s">
        <v>75</v>
      </c>
      <c r="D259" s="8">
        <v>0</v>
      </c>
    </row>
    <row r="260" spans="1:4" ht="15.75">
      <c r="A260" s="7" t="s">
        <v>305</v>
      </c>
      <c r="B260" s="8" t="s">
        <v>78</v>
      </c>
      <c r="C260" s="8" t="s">
        <v>75</v>
      </c>
      <c r="D260" s="8">
        <v>0</v>
      </c>
    </row>
    <row r="261" spans="1:4" ht="15.75">
      <c r="A261" s="7" t="s">
        <v>306</v>
      </c>
      <c r="B261" s="8" t="s">
        <v>101</v>
      </c>
      <c r="C261" s="8" t="s">
        <v>75</v>
      </c>
      <c r="D261" s="8">
        <v>0</v>
      </c>
    </row>
    <row r="262" spans="1:4" ht="15.75">
      <c r="A262" s="7" t="s">
        <v>307</v>
      </c>
      <c r="B262" s="8" t="s">
        <v>308</v>
      </c>
      <c r="C262" s="8" t="s">
        <v>75</v>
      </c>
      <c r="D262" s="8">
        <v>0</v>
      </c>
    </row>
    <row r="263" spans="1:4" ht="15.75">
      <c r="A263" s="7" t="s">
        <v>309</v>
      </c>
      <c r="B263" s="8" t="s">
        <v>103</v>
      </c>
      <c r="C263" s="8" t="s">
        <v>75</v>
      </c>
      <c r="D263" s="8">
        <v>0</v>
      </c>
    </row>
    <row r="264" spans="1:4" ht="15.75">
      <c r="A264" s="36" t="s">
        <v>310</v>
      </c>
      <c r="B264" s="36"/>
      <c r="C264" s="36"/>
      <c r="D264" s="36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75</v>
      </c>
      <c r="D268" s="8">
        <v>0</v>
      </c>
    </row>
    <row r="269" spans="1:4" ht="15.75">
      <c r="A269" s="36" t="s">
        <v>316</v>
      </c>
      <c r="B269" s="36"/>
      <c r="C269" s="36"/>
      <c r="D269" s="36"/>
    </row>
    <row r="270" spans="1:4" ht="15.75">
      <c r="A270" s="7" t="s">
        <v>317</v>
      </c>
      <c r="B270" s="8" t="s">
        <v>318</v>
      </c>
      <c r="C270" s="8" t="s">
        <v>295</v>
      </c>
      <c r="D270" s="8">
        <v>0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0</v>
      </c>
    </row>
    <row r="272" spans="1:4" ht="31.5">
      <c r="A272" s="7" t="s">
        <v>321</v>
      </c>
      <c r="B272" s="8" t="s">
        <v>322</v>
      </c>
      <c r="C272" s="8" t="s">
        <v>75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2017-03-30T06:21:47Z</cp:lastPrinted>
  <dcterms:created xsi:type="dcterms:W3CDTF">2010-07-19T21:32:50Z</dcterms:created>
  <dcterms:modified xsi:type="dcterms:W3CDTF">2019-03-29T08:08:18Z</dcterms:modified>
  <cp:category/>
  <cp:version/>
  <cp:contentType/>
  <cp:contentStatus/>
</cp:coreProperties>
</file>