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<sst xmlns="http://schemas.openxmlformats.org/spreadsheetml/2006/main" count="1119" uniqueCount="401">
  <si>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</si>
  <si>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</si>
  <si>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</si>
  <si>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</si>
  <si>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</si>
  <si>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</si>
  <si>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</si>
  <si>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</si>
  <si>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</si>
  <si>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</si>
  <si>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</si>
  <si>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</si>
  <si>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</si>
  <si>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</si>
  <si>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</si>
  <si>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</si>
  <si>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</si>
  <si>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</si>
  <si>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</si>
  <si>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</si>
  <si>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</si>
  <si>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</si>
  <si>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</si>
  <si>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</si>
  <si>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</si>
  <si>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</si>
  <si>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</si>
  <si>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</si>
  <si>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</si>
  <si>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</si>
  <si>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</si>
  <si>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</si>
  <si>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</si>
  <si>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</si>
  <si>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</si>
  <si>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</si>
  <si>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</si>
  <si>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</si>
  <si>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</si>
  <si>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</si>
  <si>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</si>
  <si>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</si>
  <si>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</si>
  <si>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</si>
  <si>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</si>
  <si>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</si>
  <si>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</si>
  <si>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</si>
  <si>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</si>
  <si>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</si>
  <si>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</si>
  <si>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</si>
  <si>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</si>
  <si>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</si>
  <si>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</si>
  <si>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</si>
  <si>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</si>
  <si>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</si>
  <si>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</si>
  <si>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</si>
  <si>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</si>
  <si>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</si>
  <si>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</si>
  <si>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</si>
  <si>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</si>
  <si>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</si>
  <si>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</si>
  <si>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</si>
  <si>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</si>
  <si>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</si>
  <si>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</si>
  <si>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</si>
  <si>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</si>
  <si>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</si>
  <si>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</si>
  <si>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</si>
  <si>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</si>
  <si>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</si>
  <si>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</si>
  <si>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</si>
  <si>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</si>
  <si>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</si>
  <si>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</si>
  <si>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</si>
  <si>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</si>
  <si>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</si>
  <si>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</si>
  <si>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</si>
  <si>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</si>
  <si>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</si>
  <si>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</si>
  <si>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</si>
  <si>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</si>
  <si>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</si>
  <si>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</si>
  <si>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</si>
  <si>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</si>
  <si>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</si>
  <si>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</si>
  <si>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</si>
  <si>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</si>
  <si>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</si>
  <si>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</si>
  <si>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</si>
  <si>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</si>
  <si>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</si>
  <si>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</si>
  <si>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</si>
  <si>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</si>
  <si>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</si>
  <si>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</si>
  <si>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</si>
  <si>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</si>
  <si>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</si>
  <si>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</si>
  <si>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</si>
  <si>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</si>
  <si>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</si>
  <si>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</si>
  <si>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</si>
  <si>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</si>
  <si>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</si>
  <si>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</si>
  <si>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</si>
  <si>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</si>
  <si>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</si>
  <si>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</si>
  <si>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</si>
  <si>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</si>
  <si>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</si>
  <si>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</si>
  <si>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</si>
  <si>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</si>
  <si>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</si>
  <si>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</si>
  <si>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</si>
  <si>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</si>
  <si>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</si>
  <si>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</si>
  <si>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</si>
  <si>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</si>
  <si>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</si>
  <si>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</si>
  <si>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</si>
  <si>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</si>
  <si>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</si>
  <si>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</si>
  <si>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</si>
  <si>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</si>
  <si>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</si>
  <si>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</si>
  <si>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</si>
  <si>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</si>
  <si>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</si>
  <si>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</si>
  <si>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</si>
  <si>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</si>
  <si>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</si>
  <si>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</si>
  <si>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</si>
  <si>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</si>
  <si>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</si>
  <si>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</si>
  <si>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</si>
  <si>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</si>
  <si>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</si>
  <si>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</si>
  <si>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</si>
  <si>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</si>
  <si>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</si>
  <si>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</si>
  <si>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</si>
  <si>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</si>
  <si>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</si>
  <si>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</si>
  <si>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</si>
  <si>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</si>
  <si>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</si>
  <si>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</si>
  <si>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</si>
  <si>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</si>
  <si>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</si>
  <si>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</si>
  <si>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</si>
  <si>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</si>
  <si>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</si>
  <si>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</si>
  <si>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</si>
  <si>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</si>
  <si>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</si>
  <si>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</si>
  <si>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</si>
  <si>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</si>
  <si>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</si>
  <si>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</si>
  <si>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</si>
  <si>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</si>
  <si>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</si>
  <si>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</si>
  <si>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</si>
  <si>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</si>
  <si>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</si>
  <si>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</si>
  <si>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</si>
  <si>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</si>
  <si>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</si>
  <si>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</si>
  <si>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</si>
  <si>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</si>
  <si>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</si>
  <si>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</si>
  <si>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</si>
  <si>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</si>
  <si>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</si>
  <si>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</si>
  <si>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</si>
  <si>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</si>
  <si>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</si>
  <si>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</si>
  <si>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</si>
  <si>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</si>
  <si>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</si>
  <si>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</si>
  <si>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</si>
  <si>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</si>
  <si>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</si>
  <si>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</si>
  <si>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</si>
  <si>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</si>
  <si>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</si>
  <si>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</si>
  <si>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</si>
  <si>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</si>
  <si>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</si>
  <si>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</si>
  <si>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</si>
  <si>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</si>
  <si>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</si>
  <si>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</si>
  <si>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</si>
  <si>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</si>
  <si>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</si>
  <si>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</si>
  <si>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</si>
  <si>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</si>
  <si>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</si>
  <si>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</si>
  <si>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</si>
  <si>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</si>
  <si>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</si>
  <si>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</si>
  <si>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</si>
  <si>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</si>
  <si>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</si>
  <si>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</si>
  <si>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</si>
  <si>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</si>
  <si>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</si>
  <si>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</si>
  <si>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</si>
  <si>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</si>
  <si>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</si>
  <si>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</si>
  <si>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</si>
  <si>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</si>
  <si>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</si>
  <si>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</si>
  <si>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</si>
  <si>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</si>
  <si>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</si>
  <si>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</si>
  <si>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</si>
  <si>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</si>
  <si>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</si>
  <si>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</si>
  <si>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</si>
  <si>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</si>
  <si>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</si>
  <si>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</si>
  <si>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</si>
  <si>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</si>
  <si>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</si>
  <si>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</si>
  <si>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</si>
  <si>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</si>
  <si>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</si>
  <si>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</si>
  <si>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</si>
  <si>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</si>
  <si>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</si>
  <si>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</si>
  <si>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</si>
  <si>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</si>
  <si>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</si>
  <si>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</si>
  <si>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</si>
  <si>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</si>
  <si>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</si>
  <si>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</si>
  <si>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</si>
  <si>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</si>
  <si>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</si>
  <si>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</si>
  <si>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</si>
  <si>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</si>
  <si>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</si>
  <si>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</si>
  <si>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</si>
  <si>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</si>
  <si>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</si>
  <si>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</si>
  <si>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</si>
  <si>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</si>
  <si>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</si>
  <si>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</si>
  <si>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</si>
  <si>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</si>
  <si>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</si>
  <si>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</si>
  <si>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</si>
  <si>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</si>
  <si>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</si>
  <si>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</si>
  <si>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</si>
  <si>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</si>
  <si>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</si>
  <si>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</si>
  <si>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</si>
  <si>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</si>
  <si>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</si>
  <si>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</si>
  <si>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</si>
  <si>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</si>
  <si>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</si>
  <si>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</si>
  <si>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</si>
  <si>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</si>
  <si>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</si>
  <si>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</si>
  <si>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</si>
  <si>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</si>
  <si>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</si>
  <si>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</si>
  <si>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</si>
  <si>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</si>
  <si>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</si>
  <si>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</si>
  <si>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</si>
  <si>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</si>
  <si>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</si>
  <si>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</si>
  <si>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</si>
  <si>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</si>
  <si>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</si>
  <si>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</si>
  <si>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</si>
  <si>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</si>
  <si>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</si>
  <si>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</si>
  <si>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</si>
  <si>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</si>
  <si>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</si>
  <si>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</si>
  <si>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</si>
  <si>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</si>
  <si>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</si>
  <si>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</si>
  <si>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</si>
  <si>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</si>
  <si>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</si>
  <si>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</si>
  <si>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</si>
  <si>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</si>
  <si>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</si>
  <si>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</si>
  <si>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</si>
  <si>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</si>
  <si>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</si>
  <si>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</si>
  <si>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</si>
  <si>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</si>
  <si>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</si>
  <si>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</si>
  <si>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</si>
  <si>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</si>
  <si>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</si>
  <si>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</si>
  <si>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</si>
  <si>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</si>
  <si>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</si>
  <si>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</si>
  <si>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</si>
  <si>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 xml:space="preserve">УСТАНОВКА </t>
  </si>
  <si>
    <t>Отчет об исполнении управляющей организацией ООО "ГУК "Привокзальная" договора управления за 2018 год по дому № 3  ул. Ленина                        в г. Липецке</t>
  </si>
  <si>
    <t>31.03.2019 г.</t>
  </si>
  <si>
    <t>01.01.2018 г.</t>
  </si>
  <si>
    <t>31.12.2018 г.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</si>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</sst>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1;&#1077;&#1085;&#1080;&#1085;&#1072;,%20&#1076;.%20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8">
          <cell r="I48">
            <v>0</v>
          </cell>
          <cell r="M48">
            <v>284163.62</v>
          </cell>
          <cell r="P48">
            <v>32022.492000000002</v>
          </cell>
          <cell r="U48">
            <v>33341.065200000005</v>
          </cell>
          <cell r="V48">
            <v>19584.09</v>
          </cell>
          <cell r="Z48">
            <v>35599.2084</v>
          </cell>
          <cell r="AA48">
            <v>3</v>
          </cell>
          <cell r="AB48">
            <v>3</v>
          </cell>
          <cell r="AD48">
            <v>-87219.69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7081.29</v>
          </cell>
        </row>
        <row r="24">
          <cell r="D24">
            <v>-246972.17300000007</v>
          </cell>
        </row>
        <row r="25">
          <cell r="D25">
            <v>52538.51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M19">
            <v>0.005925</v>
          </cell>
        </row>
        <row r="38">
          <cell r="FM38">
            <v>0.096358</v>
          </cell>
        </row>
        <row r="39">
          <cell r="FM39">
            <v>0.068595</v>
          </cell>
        </row>
        <row r="71">
          <cell r="FM71">
            <v>0.672</v>
          </cell>
        </row>
        <row r="81">
          <cell r="FM81">
            <v>2.491</v>
          </cell>
        </row>
        <row r="123">
          <cell r="FM123">
            <v>333167.6099409601</v>
          </cell>
        </row>
        <row r="124">
          <cell r="FM124">
            <v>369709.60819415975</v>
          </cell>
        </row>
        <row r="125">
          <cell r="FM125">
            <v>53999.84884800001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M4">
            <v>3672.26</v>
          </cell>
        </row>
        <row r="38">
          <cell r="FM38">
            <v>0.096358</v>
          </cell>
        </row>
        <row r="42">
          <cell r="FM42">
            <v>0.128005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60" zoomScaleNormal="90" zoomScalePageLayoutView="0" workbookViewId="0" topLeftCell="A3">
      <selection activeCell="V11" sqref="V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9.140625" style="3" hidden="1" customWidth="1"/>
    <col min="10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327</v>
      </c>
    </row>
    <row r="2" spans="1:22" s="6" customFormat="1" ht="33.75" customHeight="1">
      <c r="A2" s="39" t="s">
        <v>393</v>
      </c>
      <c r="B2" s="39"/>
      <c r="C2" s="39"/>
      <c r="D2" s="39"/>
      <c r="E2" s="1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394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395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396</v>
      </c>
    </row>
    <row r="8" spans="1:4" ht="42.75" customHeight="1">
      <c r="A8" s="38" t="s">
        <v>107</v>
      </c>
      <c r="B8" s="38"/>
      <c r="C8" s="38"/>
      <c r="D8" s="38"/>
    </row>
    <row r="9" spans="1:4" ht="15.75">
      <c r="A9" s="7" t="s">
        <v>61</v>
      </c>
      <c r="B9" s="8" t="s">
        <v>76</v>
      </c>
      <c r="C9" s="8" t="s">
        <v>77</v>
      </c>
      <c r="D9" s="41">
        <f>'[2]по форме'!$D$23</f>
        <v>7081.29</v>
      </c>
    </row>
    <row r="10" spans="1:4" ht="15.75">
      <c r="A10" s="7" t="s">
        <v>62</v>
      </c>
      <c r="B10" s="8" t="s">
        <v>78</v>
      </c>
      <c r="C10" s="8" t="s">
        <v>77</v>
      </c>
      <c r="D10" s="41">
        <f>'[2]по форме'!$D$24</f>
        <v>-246972.17300000007</v>
      </c>
    </row>
    <row r="11" spans="1:4" ht="15.75">
      <c r="A11" s="7" t="s">
        <v>79</v>
      </c>
      <c r="B11" s="8" t="s">
        <v>80</v>
      </c>
      <c r="C11" s="8" t="s">
        <v>77</v>
      </c>
      <c r="D11" s="41">
        <f>'[2]по форме'!$D$25</f>
        <v>52538.51</v>
      </c>
    </row>
    <row r="12" spans="1:4" ht="31.5">
      <c r="A12" s="7" t="s">
        <v>81</v>
      </c>
      <c r="B12" s="8" t="s">
        <v>82</v>
      </c>
      <c r="C12" s="8" t="s">
        <v>77</v>
      </c>
      <c r="D12" s="41">
        <f>D13+D14+D15</f>
        <v>756877.0669831199</v>
      </c>
    </row>
    <row r="13" spans="1:4" ht="15.75">
      <c r="A13" s="7" t="s">
        <v>98</v>
      </c>
      <c r="B13" s="10" t="s">
        <v>83</v>
      </c>
      <c r="C13" s="8" t="s">
        <v>77</v>
      </c>
      <c r="D13" s="41">
        <f>'[3]гук(2016)'!$FM$124</f>
        <v>369709.60819415975</v>
      </c>
    </row>
    <row r="14" spans="1:4" ht="15.75">
      <c r="A14" s="7" t="s">
        <v>99</v>
      </c>
      <c r="B14" s="10" t="s">
        <v>84</v>
      </c>
      <c r="C14" s="8" t="s">
        <v>77</v>
      </c>
      <c r="D14" s="41">
        <f>'[3]гук(2016)'!$FM$123</f>
        <v>333167.6099409601</v>
      </c>
    </row>
    <row r="15" spans="1:4" ht="15.75">
      <c r="A15" s="7" t="s">
        <v>100</v>
      </c>
      <c r="B15" s="10" t="s">
        <v>85</v>
      </c>
      <c r="C15" s="8" t="s">
        <v>77</v>
      </c>
      <c r="D15" s="41">
        <f>'[3]гук(2016)'!$FM$125</f>
        <v>53999.84884800001</v>
      </c>
    </row>
    <row r="16" spans="1:4" ht="15.75">
      <c r="A16" s="10" t="s">
        <v>86</v>
      </c>
      <c r="B16" s="10" t="s">
        <v>87</v>
      </c>
      <c r="C16" s="10" t="s">
        <v>77</v>
      </c>
      <c r="D16" s="11">
        <f>D17</f>
        <v>385493.75698311994</v>
      </c>
    </row>
    <row r="17" spans="1:4" ht="31.5">
      <c r="A17" s="10" t="s">
        <v>63</v>
      </c>
      <c r="B17" s="10" t="s">
        <v>101</v>
      </c>
      <c r="C17" s="10" t="s">
        <v>77</v>
      </c>
      <c r="D17" s="11">
        <f>D12-D25+D312+D328</f>
        <v>385493.75698311994</v>
      </c>
    </row>
    <row r="18" spans="1:4" ht="31.5">
      <c r="A18" s="10" t="s">
        <v>88</v>
      </c>
      <c r="B18" s="10" t="s">
        <v>102</v>
      </c>
      <c r="C18" s="10" t="s">
        <v>77</v>
      </c>
      <c r="D18" s="11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1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1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1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11">
        <f>D16+D10+D9</f>
        <v>145602.87398311988</v>
      </c>
    </row>
    <row r="23" spans="1:4" ht="15.75">
      <c r="A23" s="10" t="s">
        <v>95</v>
      </c>
      <c r="B23" s="10" t="s">
        <v>103</v>
      </c>
      <c r="C23" s="10" t="s">
        <v>77</v>
      </c>
      <c r="D23" s="11">
        <f>'[1]2018 Управл'!$I$48</f>
        <v>0</v>
      </c>
    </row>
    <row r="24" spans="1:4" ht="15.75">
      <c r="A24" s="10" t="s">
        <v>96</v>
      </c>
      <c r="B24" s="10" t="s">
        <v>104</v>
      </c>
      <c r="C24" s="10" t="s">
        <v>77</v>
      </c>
      <c r="D24" s="11">
        <f>D22-D307</f>
        <v>-348370.10510744003</v>
      </c>
    </row>
    <row r="25" spans="1:5" ht="15.75">
      <c r="A25" s="10" t="s">
        <v>97</v>
      </c>
      <c r="B25" s="10" t="s">
        <v>105</v>
      </c>
      <c r="C25" s="10" t="s">
        <v>77</v>
      </c>
      <c r="D25" s="11">
        <f>'[1]2018 Управл'!$M$48</f>
        <v>284163.62</v>
      </c>
      <c r="E25" s="1">
        <f>D12-(D16+D10)+D312-D24+D11</f>
        <v>932044.4081074401</v>
      </c>
    </row>
    <row r="26" spans="1:22" s="13" customFormat="1" ht="35.25" customHeight="1">
      <c r="A26" s="40" t="s">
        <v>106</v>
      </c>
      <c r="B26" s="40"/>
      <c r="C26" s="40"/>
      <c r="D26" s="40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117</v>
      </c>
      <c r="B27" s="15" t="s">
        <v>108</v>
      </c>
      <c r="C27" s="15" t="s">
        <v>71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113</v>
      </c>
      <c r="B28" s="20" t="s">
        <v>109</v>
      </c>
      <c r="C28" s="20" t="s">
        <v>77</v>
      </c>
      <c r="D28" s="42">
        <f>E28</f>
        <v>33341.065200000005</v>
      </c>
      <c r="E28" s="16">
        <f>'[1]2018 Управл'!$U$48</f>
        <v>33341.065200000005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114</v>
      </c>
      <c r="B29" s="20" t="s">
        <v>110</v>
      </c>
      <c r="C29" s="20" t="s">
        <v>71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115</v>
      </c>
      <c r="B30" s="20" t="s">
        <v>111</v>
      </c>
      <c r="C30" s="20" t="s">
        <v>71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116</v>
      </c>
      <c r="B31" s="20" t="s">
        <v>68</v>
      </c>
      <c r="C31" s="20" t="s">
        <v>71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118</v>
      </c>
      <c r="B32" s="20" t="s">
        <v>112</v>
      </c>
      <c r="C32" s="20" t="s">
        <v>77</v>
      </c>
      <c r="D32" s="43">
        <f>E28/E2</f>
        <v>9.079167923839815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119</v>
      </c>
      <c r="B33" s="23" t="s">
        <v>108</v>
      </c>
      <c r="C33" s="23" t="s">
        <v>71</v>
      </c>
      <c r="D33" s="23" t="s">
        <v>13</v>
      </c>
      <c r="E33" s="12" t="s">
        <v>329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120</v>
      </c>
      <c r="B34" s="9" t="s">
        <v>109</v>
      </c>
      <c r="C34" s="9" t="s">
        <v>77</v>
      </c>
      <c r="D34" s="27">
        <f>E35+E39+E43+E47+E51+E55</f>
        <v>24817.730000000003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121</v>
      </c>
      <c r="B35" s="9" t="s">
        <v>110</v>
      </c>
      <c r="C35" s="9" t="s">
        <v>71</v>
      </c>
      <c r="D35" s="9" t="s">
        <v>14</v>
      </c>
      <c r="E35" s="12">
        <f>593.44</f>
        <v>593.44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122</v>
      </c>
      <c r="B36" s="9" t="s">
        <v>111</v>
      </c>
      <c r="C36" s="9" t="s">
        <v>71</v>
      </c>
      <c r="D36" s="9" t="s">
        <v>22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123</v>
      </c>
      <c r="B37" s="9" t="s">
        <v>68</v>
      </c>
      <c r="C37" s="9" t="s">
        <v>71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124</v>
      </c>
      <c r="B38" s="9" t="s">
        <v>112</v>
      </c>
      <c r="C38" s="9" t="s">
        <v>77</v>
      </c>
      <c r="D38" s="44">
        <f>E35/E2</f>
        <v>0.16160075811625538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125</v>
      </c>
      <c r="B39" s="9" t="s">
        <v>110</v>
      </c>
      <c r="C39" s="9" t="s">
        <v>71</v>
      </c>
      <c r="D39" s="9" t="s">
        <v>328</v>
      </c>
      <c r="E39" s="12">
        <f>448.02</f>
        <v>448.02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126</v>
      </c>
      <c r="B40" s="9" t="s">
        <v>111</v>
      </c>
      <c r="C40" s="9" t="s">
        <v>71</v>
      </c>
      <c r="D40" s="9" t="s">
        <v>39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127</v>
      </c>
      <c r="B41" s="9" t="s">
        <v>68</v>
      </c>
      <c r="C41" s="9" t="s">
        <v>71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128</v>
      </c>
      <c r="B42" s="9" t="s">
        <v>112</v>
      </c>
      <c r="C42" s="9" t="s">
        <v>77</v>
      </c>
      <c r="D42" s="44">
        <f>E39/E2</f>
        <v>0.12200116549481789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129</v>
      </c>
      <c r="B43" s="9" t="s">
        <v>110</v>
      </c>
      <c r="C43" s="9" t="s">
        <v>71</v>
      </c>
      <c r="D43" s="9" t="s">
        <v>15</v>
      </c>
      <c r="E43" s="12">
        <f>11664.33</f>
        <v>11664.33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130</v>
      </c>
      <c r="B44" s="9" t="s">
        <v>111</v>
      </c>
      <c r="C44" s="9" t="s">
        <v>71</v>
      </c>
      <c r="D44" s="9" t="s">
        <v>35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131</v>
      </c>
      <c r="B45" s="9" t="s">
        <v>68</v>
      </c>
      <c r="C45" s="9" t="s">
        <v>71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132</v>
      </c>
      <c r="B46" s="9" t="s">
        <v>112</v>
      </c>
      <c r="C46" s="9" t="s">
        <v>77</v>
      </c>
      <c r="D46" s="27">
        <f>E43/E2</f>
        <v>3.176335553582807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343</v>
      </c>
      <c r="B47" s="9" t="s">
        <v>110</v>
      </c>
      <c r="C47" s="9" t="s">
        <v>71</v>
      </c>
      <c r="D47" s="9" t="s">
        <v>16</v>
      </c>
      <c r="E47" s="12">
        <f>12111.94</f>
        <v>12111.94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344</v>
      </c>
      <c r="B48" s="9" t="s">
        <v>111</v>
      </c>
      <c r="C48" s="9" t="s">
        <v>71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345</v>
      </c>
      <c r="B49" s="9" t="s">
        <v>68</v>
      </c>
      <c r="C49" s="9" t="s">
        <v>71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346</v>
      </c>
      <c r="B50" s="9" t="s">
        <v>112</v>
      </c>
      <c r="C50" s="9" t="s">
        <v>77</v>
      </c>
      <c r="D50" s="44">
        <f>E47/E2</f>
        <v>3.2982250712095547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347</v>
      </c>
      <c r="B51" s="9" t="s">
        <v>110</v>
      </c>
      <c r="C51" s="9" t="s">
        <v>71</v>
      </c>
      <c r="D51" s="44" t="s">
        <v>331</v>
      </c>
      <c r="E51" s="12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348</v>
      </c>
      <c r="B52" s="9" t="s">
        <v>111</v>
      </c>
      <c r="C52" s="9" t="s">
        <v>71</v>
      </c>
      <c r="D52" s="44" t="s">
        <v>151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349</v>
      </c>
      <c r="B53" s="9" t="s">
        <v>68</v>
      </c>
      <c r="C53" s="9" t="s">
        <v>71</v>
      </c>
      <c r="D53" s="44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350</v>
      </c>
      <c r="B54" s="9" t="s">
        <v>112</v>
      </c>
      <c r="C54" s="9" t="s">
        <v>77</v>
      </c>
      <c r="D54" s="44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351</v>
      </c>
      <c r="B55" s="9" t="s">
        <v>110</v>
      </c>
      <c r="C55" s="9" t="s">
        <v>71</v>
      </c>
      <c r="D55" s="44" t="s">
        <v>330</v>
      </c>
      <c r="E55" s="1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352</v>
      </c>
      <c r="B56" s="9" t="s">
        <v>111</v>
      </c>
      <c r="C56" s="9" t="s">
        <v>71</v>
      </c>
      <c r="D56" s="44" t="s">
        <v>151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353</v>
      </c>
      <c r="B57" s="9" t="s">
        <v>68</v>
      </c>
      <c r="C57" s="9" t="s">
        <v>71</v>
      </c>
      <c r="D57" s="44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354</v>
      </c>
      <c r="B58" s="9" t="s">
        <v>112</v>
      </c>
      <c r="C58" s="9" t="s">
        <v>77</v>
      </c>
      <c r="D58" s="44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133</v>
      </c>
      <c r="B59" s="23" t="s">
        <v>108</v>
      </c>
      <c r="C59" s="23" t="s">
        <v>71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134</v>
      </c>
      <c r="B60" s="9" t="s">
        <v>109</v>
      </c>
      <c r="C60" s="9" t="s">
        <v>77</v>
      </c>
      <c r="D60" s="27">
        <f>E60</f>
        <v>32022.492000000002</v>
      </c>
      <c r="E60" s="12">
        <f>'[1]2018 Управл'!$P$48</f>
        <v>32022.492000000002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135</v>
      </c>
      <c r="B61" s="9" t="s">
        <v>110</v>
      </c>
      <c r="C61" s="9" t="s">
        <v>71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136</v>
      </c>
      <c r="B62" s="9" t="s">
        <v>111</v>
      </c>
      <c r="C62" s="9" t="s">
        <v>71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137</v>
      </c>
      <c r="B63" s="9" t="s">
        <v>68</v>
      </c>
      <c r="C63" s="9" t="s">
        <v>71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138</v>
      </c>
      <c r="B64" s="9" t="s">
        <v>112</v>
      </c>
      <c r="C64" s="9" t="s">
        <v>77</v>
      </c>
      <c r="D64" s="45">
        <f>E60/E2</f>
        <v>8.720104785608862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3" customFormat="1" ht="31.5">
      <c r="A65" s="26"/>
      <c r="B65" s="23" t="s">
        <v>108</v>
      </c>
      <c r="C65" s="23" t="s">
        <v>71</v>
      </c>
      <c r="D65" s="23" t="s">
        <v>21</v>
      </c>
      <c r="E65" s="1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13" customFormat="1" ht="15.75">
      <c r="A66" s="26"/>
      <c r="B66" s="9" t="s">
        <v>109</v>
      </c>
      <c r="C66" s="9" t="s">
        <v>77</v>
      </c>
      <c r="D66" s="27">
        <f>E67+E71+E75+E79+E83+E87+E91</f>
        <v>65877.042326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/>
      <c r="B67" s="9" t="s">
        <v>110</v>
      </c>
      <c r="C67" s="9" t="s">
        <v>71</v>
      </c>
      <c r="D67" s="9" t="s">
        <v>379</v>
      </c>
      <c r="E67" s="12">
        <v>23091.17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/>
      <c r="B68" s="9" t="s">
        <v>111</v>
      </c>
      <c r="C68" s="9" t="s">
        <v>71</v>
      </c>
      <c r="D68" s="9" t="s">
        <v>17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/>
      <c r="B69" s="9" t="s">
        <v>68</v>
      </c>
      <c r="C69" s="9" t="s">
        <v>71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/>
      <c r="B70" s="9" t="s">
        <v>112</v>
      </c>
      <c r="C70" s="9" t="s">
        <v>77</v>
      </c>
      <c r="D70" s="45">
        <f>E67/E2</f>
        <v>6.28799976036555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3" customFormat="1" ht="31.5">
      <c r="A71" s="26"/>
      <c r="B71" s="9" t="s">
        <v>110</v>
      </c>
      <c r="C71" s="9" t="s">
        <v>71</v>
      </c>
      <c r="D71" s="9" t="s">
        <v>380</v>
      </c>
      <c r="E71" s="12">
        <v>4450.78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3" customFormat="1" ht="15.75">
      <c r="A72" s="26"/>
      <c r="B72" s="9" t="s">
        <v>111</v>
      </c>
      <c r="C72" s="9" t="s">
        <v>71</v>
      </c>
      <c r="D72" s="9" t="s">
        <v>22</v>
      </c>
      <c r="E72" s="12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15.75">
      <c r="A73" s="26"/>
      <c r="B73" s="9" t="s">
        <v>68</v>
      </c>
      <c r="C73" s="9" t="s">
        <v>71</v>
      </c>
      <c r="D73" s="9" t="s">
        <v>12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/>
      <c r="B74" s="9" t="s">
        <v>112</v>
      </c>
      <c r="C74" s="9" t="s">
        <v>77</v>
      </c>
      <c r="D74" s="45">
        <f>E71/E2</f>
        <v>1.2120002396344485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31.5">
      <c r="A75" s="26"/>
      <c r="B75" s="9" t="s">
        <v>110</v>
      </c>
      <c r="C75" s="9" t="s">
        <v>71</v>
      </c>
      <c r="D75" s="9" t="s">
        <v>381</v>
      </c>
      <c r="E75" s="12">
        <v>1894.89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/>
      <c r="B76" s="9" t="s">
        <v>111</v>
      </c>
      <c r="C76" s="9" t="s">
        <v>71</v>
      </c>
      <c r="D76" s="9" t="s">
        <v>22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13" customFormat="1" ht="15.75">
      <c r="A77" s="26"/>
      <c r="B77" s="9" t="s">
        <v>68</v>
      </c>
      <c r="C77" s="9" t="s">
        <v>71</v>
      </c>
      <c r="D77" s="9" t="s">
        <v>12</v>
      </c>
      <c r="E77" s="12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3" customFormat="1" ht="15.75">
      <c r="A78" s="26"/>
      <c r="B78" s="9" t="s">
        <v>112</v>
      </c>
      <c r="C78" s="9" t="s">
        <v>77</v>
      </c>
      <c r="D78" s="45">
        <f>E75/E2</f>
        <v>0.5160010456775936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/>
      <c r="B79" s="9" t="s">
        <v>110</v>
      </c>
      <c r="C79" s="9" t="s">
        <v>71</v>
      </c>
      <c r="D79" s="9" t="s">
        <v>382</v>
      </c>
      <c r="E79" s="12">
        <v>3525.37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/>
      <c r="B80" s="9" t="s">
        <v>111</v>
      </c>
      <c r="C80" s="9" t="s">
        <v>71</v>
      </c>
      <c r="D80" s="9" t="s">
        <v>22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/>
      <c r="B81" s="9" t="s">
        <v>68</v>
      </c>
      <c r="C81" s="9" t="s">
        <v>71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/>
      <c r="B82" s="9" t="s">
        <v>112</v>
      </c>
      <c r="C82" s="9" t="s">
        <v>77</v>
      </c>
      <c r="D82" s="45">
        <f>E79/E2</f>
        <v>0.9600001089247493</v>
      </c>
      <c r="E82" s="1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13" customFormat="1" ht="31.5">
      <c r="A83" s="26"/>
      <c r="B83" s="9" t="s">
        <v>110</v>
      </c>
      <c r="C83" s="9" t="s">
        <v>71</v>
      </c>
      <c r="D83" s="9" t="s">
        <v>383</v>
      </c>
      <c r="E83" s="12">
        <v>3040.63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13" customFormat="1" ht="15.75">
      <c r="A84" s="26"/>
      <c r="B84" s="9" t="s">
        <v>111</v>
      </c>
      <c r="C84" s="9" t="s">
        <v>71</v>
      </c>
      <c r="D84" s="9" t="s">
        <v>17</v>
      </c>
      <c r="E84" s="12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15.75">
      <c r="A85" s="26"/>
      <c r="B85" s="9" t="s">
        <v>68</v>
      </c>
      <c r="C85" s="9" t="s">
        <v>71</v>
      </c>
      <c r="D85" s="9" t="s">
        <v>12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/>
      <c r="B86" s="9" t="s">
        <v>112</v>
      </c>
      <c r="C86" s="9" t="s">
        <v>77</v>
      </c>
      <c r="D86" s="45">
        <f>E83/E2</f>
        <v>0.8279996514408021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31.5">
      <c r="A87" s="26"/>
      <c r="B87" s="9" t="s">
        <v>110</v>
      </c>
      <c r="C87" s="9" t="s">
        <v>71</v>
      </c>
      <c r="D87" s="45" t="s">
        <v>389</v>
      </c>
      <c r="E87" s="12">
        <f>'[3]гук(2016)'!$FM$19*12*E2</f>
        <v>261.097686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/>
      <c r="B88" s="9" t="s">
        <v>111</v>
      </c>
      <c r="C88" s="9" t="s">
        <v>71</v>
      </c>
      <c r="D88" s="45" t="s">
        <v>28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3" customFormat="1" ht="15.75">
      <c r="A89" s="26"/>
      <c r="B89" s="9" t="s">
        <v>68</v>
      </c>
      <c r="C89" s="9" t="s">
        <v>71</v>
      </c>
      <c r="D89" s="45" t="s">
        <v>12</v>
      </c>
      <c r="E89" s="12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3" customFormat="1" ht="15.75">
      <c r="A90" s="26"/>
      <c r="B90" s="9" t="s">
        <v>112</v>
      </c>
      <c r="C90" s="9" t="s">
        <v>77</v>
      </c>
      <c r="D90" s="45">
        <f>E87/E2</f>
        <v>0.0711</v>
      </c>
      <c r="E90" s="12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/>
      <c r="B91" s="9" t="s">
        <v>110</v>
      </c>
      <c r="C91" s="9" t="s">
        <v>71</v>
      </c>
      <c r="D91" s="9" t="s">
        <v>400</v>
      </c>
      <c r="E91" s="12">
        <f>'[3]гук(2016)'!$FM$71*12*E2</f>
        <v>29613.10464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/>
      <c r="B92" s="9" t="s">
        <v>111</v>
      </c>
      <c r="C92" s="9" t="s">
        <v>71</v>
      </c>
      <c r="D92" s="9" t="s">
        <v>151</v>
      </c>
      <c r="E92" s="12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/>
      <c r="B93" s="9" t="s">
        <v>68</v>
      </c>
      <c r="C93" s="9" t="s">
        <v>71</v>
      </c>
      <c r="D93" s="9" t="s">
        <v>12</v>
      </c>
      <c r="E93" s="12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/>
      <c r="B94" s="9" t="s">
        <v>112</v>
      </c>
      <c r="C94" s="9" t="s">
        <v>77</v>
      </c>
      <c r="D94" s="45">
        <f>E91/E2</f>
        <v>8.064</v>
      </c>
      <c r="E94" s="12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/>
      <c r="B95" s="23" t="s">
        <v>108</v>
      </c>
      <c r="C95" s="23" t="s">
        <v>71</v>
      </c>
      <c r="D95" s="23" t="s">
        <v>384</v>
      </c>
      <c r="E95" s="12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/>
      <c r="B96" s="9" t="s">
        <v>109</v>
      </c>
      <c r="C96" s="9" t="s">
        <v>77</v>
      </c>
      <c r="D96" s="27">
        <f>E97+E98+E105+E109+E113+E101</f>
        <v>111063.44592000001</v>
      </c>
      <c r="E96" s="12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31.5">
      <c r="A97" s="26"/>
      <c r="B97" s="9" t="s">
        <v>110</v>
      </c>
      <c r="C97" s="9" t="s">
        <v>71</v>
      </c>
      <c r="D97" s="9" t="s">
        <v>385</v>
      </c>
      <c r="E97" s="12">
        <f>'[3]гук(2016)'!$FM$81*12*E2</f>
        <v>109771.19592000001</v>
      </c>
      <c r="F97" s="35">
        <v>3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/>
      <c r="B98" s="9" t="s">
        <v>111</v>
      </c>
      <c r="C98" s="9" t="s">
        <v>71</v>
      </c>
      <c r="D98" s="9" t="s">
        <v>11</v>
      </c>
      <c r="E98" s="12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3" customFormat="1" ht="15.75">
      <c r="A99" s="26"/>
      <c r="B99" s="9" t="s">
        <v>68</v>
      </c>
      <c r="C99" s="9" t="s">
        <v>71</v>
      </c>
      <c r="D99" s="9" t="s">
        <v>23</v>
      </c>
      <c r="E99" s="12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3" customFormat="1" ht="15.75">
      <c r="A100" s="26"/>
      <c r="B100" s="9" t="s">
        <v>112</v>
      </c>
      <c r="C100" s="9" t="s">
        <v>77</v>
      </c>
      <c r="D100" s="27">
        <f>E97/F97</f>
        <v>36590.39864000001</v>
      </c>
      <c r="E100" s="12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/>
      <c r="B101" s="9" t="s">
        <v>110</v>
      </c>
      <c r="C101" s="9" t="s">
        <v>71</v>
      </c>
      <c r="D101" s="27" t="s">
        <v>397</v>
      </c>
      <c r="E101" s="12">
        <v>0</v>
      </c>
      <c r="F101" s="35">
        <v>3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/>
      <c r="B102" s="9" t="s">
        <v>111</v>
      </c>
      <c r="C102" s="9" t="s">
        <v>71</v>
      </c>
      <c r="D102" s="27" t="s">
        <v>151</v>
      </c>
      <c r="E102" s="12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/>
      <c r="B103" s="9" t="s">
        <v>68</v>
      </c>
      <c r="C103" s="9" t="s">
        <v>71</v>
      </c>
      <c r="D103" s="27" t="s">
        <v>398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15.75">
      <c r="A104" s="26"/>
      <c r="B104" s="9" t="s">
        <v>112</v>
      </c>
      <c r="C104" s="9" t="s">
        <v>77</v>
      </c>
      <c r="D104" s="27">
        <f>E101/F101</f>
        <v>0</v>
      </c>
      <c r="E104" s="12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/>
      <c r="B105" s="9" t="s">
        <v>110</v>
      </c>
      <c r="C105" s="9" t="s">
        <v>71</v>
      </c>
      <c r="D105" s="9" t="s">
        <v>386</v>
      </c>
      <c r="E105" s="12">
        <v>238.7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/>
      <c r="B106" s="9" t="s">
        <v>111</v>
      </c>
      <c r="C106" s="9" t="s">
        <v>71</v>
      </c>
      <c r="D106" s="9" t="s">
        <v>22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/>
      <c r="B107" s="9" t="s">
        <v>68</v>
      </c>
      <c r="C107" s="9" t="s">
        <v>71</v>
      </c>
      <c r="D107" s="9" t="s">
        <v>12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/>
      <c r="B108" s="9" t="s">
        <v>112</v>
      </c>
      <c r="C108" s="9" t="s">
        <v>77</v>
      </c>
      <c r="D108" s="45">
        <f>E105/E2</f>
        <v>0.06500084416680735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3" customFormat="1" ht="31.5">
      <c r="A109" s="26"/>
      <c r="B109" s="9" t="s">
        <v>110</v>
      </c>
      <c r="C109" s="9" t="s">
        <v>71</v>
      </c>
      <c r="D109" s="9" t="s">
        <v>387</v>
      </c>
      <c r="E109" s="12">
        <v>676.16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3" customFormat="1" ht="15.75">
      <c r="A110" s="26"/>
      <c r="B110" s="9" t="s">
        <v>111</v>
      </c>
      <c r="C110" s="9" t="s">
        <v>71</v>
      </c>
      <c r="D110" s="9" t="s">
        <v>17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15.75">
      <c r="A111" s="26"/>
      <c r="B111" s="9" t="s">
        <v>68</v>
      </c>
      <c r="C111" s="9" t="s">
        <v>71</v>
      </c>
      <c r="D111" s="9" t="s">
        <v>12</v>
      </c>
      <c r="E111" s="12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/>
      <c r="B112" s="9" t="s">
        <v>112</v>
      </c>
      <c r="C112" s="9" t="s">
        <v>77</v>
      </c>
      <c r="D112" s="45">
        <f>E109/E2</f>
        <v>0.18412639627913055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31.5">
      <c r="A113" s="26"/>
      <c r="B113" s="9" t="s">
        <v>110</v>
      </c>
      <c r="C113" s="9" t="s">
        <v>71</v>
      </c>
      <c r="D113" s="9" t="s">
        <v>388</v>
      </c>
      <c r="E113" s="12">
        <v>377.39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/>
      <c r="B114" s="9" t="s">
        <v>111</v>
      </c>
      <c r="C114" s="9" t="s">
        <v>71</v>
      </c>
      <c r="D114" s="9" t="s">
        <v>17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15.75">
      <c r="A115" s="26"/>
      <c r="B115" s="9" t="s">
        <v>68</v>
      </c>
      <c r="C115" s="9" t="s">
        <v>71</v>
      </c>
      <c r="D115" s="9" t="s">
        <v>12</v>
      </c>
      <c r="E115" s="12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/>
      <c r="B116" s="9" t="s">
        <v>112</v>
      </c>
      <c r="C116" s="9" t="s">
        <v>77</v>
      </c>
      <c r="D116" s="45">
        <f>E113/E2</f>
        <v>0.10276777788065114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25" customFormat="1" ht="15.75">
      <c r="A117" s="36" t="s">
        <v>139</v>
      </c>
      <c r="B117" s="23" t="s">
        <v>108</v>
      </c>
      <c r="C117" s="23" t="s">
        <v>71</v>
      </c>
      <c r="D117" s="23" t="s">
        <v>391</v>
      </c>
      <c r="E117" s="12">
        <v>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s="13" customFormat="1" ht="15.75">
      <c r="A118" s="26" t="s">
        <v>140</v>
      </c>
      <c r="B118" s="9" t="s">
        <v>109</v>
      </c>
      <c r="C118" s="9" t="s">
        <v>77</v>
      </c>
      <c r="D118" s="9">
        <v>0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 t="s">
        <v>141</v>
      </c>
      <c r="B119" s="9" t="s">
        <v>110</v>
      </c>
      <c r="C119" s="9" t="s">
        <v>71</v>
      </c>
      <c r="D119" s="9" t="s">
        <v>391</v>
      </c>
      <c r="E119" s="12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 t="s">
        <v>142</v>
      </c>
      <c r="B120" s="9" t="s">
        <v>111</v>
      </c>
      <c r="C120" s="9" t="s">
        <v>71</v>
      </c>
      <c r="D120" s="9" t="s">
        <v>28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 t="s">
        <v>143</v>
      </c>
      <c r="B121" s="9" t="s">
        <v>68</v>
      </c>
      <c r="C121" s="9" t="s">
        <v>71</v>
      </c>
      <c r="D121" s="9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 t="s">
        <v>144</v>
      </c>
      <c r="B122" s="9" t="s">
        <v>112</v>
      </c>
      <c r="C122" s="9" t="s">
        <v>77</v>
      </c>
      <c r="D122" s="9">
        <v>0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25" customFormat="1" ht="15.75">
      <c r="A123" s="36" t="s">
        <v>145</v>
      </c>
      <c r="B123" s="23" t="s">
        <v>108</v>
      </c>
      <c r="C123" s="23" t="s">
        <v>71</v>
      </c>
      <c r="D123" s="23" t="s">
        <v>24</v>
      </c>
      <c r="E123" s="12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s="13" customFormat="1" ht="15.75">
      <c r="A124" s="26" t="s">
        <v>146</v>
      </c>
      <c r="B124" s="9" t="s">
        <v>109</v>
      </c>
      <c r="C124" s="9" t="s">
        <v>77</v>
      </c>
      <c r="D124" s="27">
        <f>E124</f>
        <v>53999.85</v>
      </c>
      <c r="E124" s="12">
        <v>53999.85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31.5">
      <c r="A125" s="26" t="s">
        <v>147</v>
      </c>
      <c r="B125" s="9" t="s">
        <v>110</v>
      </c>
      <c r="C125" s="9" t="s">
        <v>71</v>
      </c>
      <c r="D125" s="9" t="s">
        <v>7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148</v>
      </c>
      <c r="B126" s="9" t="s">
        <v>111</v>
      </c>
      <c r="C126" s="9" t="s">
        <v>71</v>
      </c>
      <c r="D126" s="9" t="s">
        <v>20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15.75">
      <c r="A127" s="26" t="s">
        <v>149</v>
      </c>
      <c r="B127" s="9" t="s">
        <v>68</v>
      </c>
      <c r="C127" s="9" t="s">
        <v>71</v>
      </c>
      <c r="D127" s="9" t="s">
        <v>12</v>
      </c>
      <c r="E127" s="12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150</v>
      </c>
      <c r="B128" s="9" t="s">
        <v>112</v>
      </c>
      <c r="C128" s="9" t="s">
        <v>77</v>
      </c>
      <c r="D128" s="45">
        <f>E124/E2</f>
        <v>14.704800313703277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5" customFormat="1" ht="31.5">
      <c r="A129" s="36" t="s">
        <v>152</v>
      </c>
      <c r="B129" s="23" t="s">
        <v>108</v>
      </c>
      <c r="C129" s="23" t="s">
        <v>71</v>
      </c>
      <c r="D129" s="23" t="s">
        <v>58</v>
      </c>
      <c r="E129" s="12"/>
      <c r="F129" s="28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s="13" customFormat="1" ht="15.75">
      <c r="A130" s="26" t="s">
        <v>153</v>
      </c>
      <c r="B130" s="9" t="s">
        <v>109</v>
      </c>
      <c r="C130" s="9" t="s">
        <v>77</v>
      </c>
      <c r="D130" s="9">
        <f>E131</f>
        <v>8121.6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31.5">
      <c r="A131" s="26" t="s">
        <v>154</v>
      </c>
      <c r="B131" s="9" t="s">
        <v>110</v>
      </c>
      <c r="C131" s="9" t="s">
        <v>71</v>
      </c>
      <c r="D131" s="9" t="s">
        <v>58</v>
      </c>
      <c r="E131" s="12">
        <f>8121.6</f>
        <v>8121.6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155</v>
      </c>
      <c r="B132" s="9" t="s">
        <v>111</v>
      </c>
      <c r="C132" s="9" t="s">
        <v>71</v>
      </c>
      <c r="D132" s="9" t="s">
        <v>151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156</v>
      </c>
      <c r="B133" s="9" t="s">
        <v>68</v>
      </c>
      <c r="C133" s="9" t="s">
        <v>71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157</v>
      </c>
      <c r="B134" s="9" t="s">
        <v>112</v>
      </c>
      <c r="C134" s="9" t="s">
        <v>77</v>
      </c>
      <c r="D134" s="45">
        <f>E131/E2</f>
        <v>2.2116081105368357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5" customFormat="1" ht="31.5">
      <c r="A135" s="36" t="s">
        <v>159</v>
      </c>
      <c r="B135" s="23" t="s">
        <v>108</v>
      </c>
      <c r="C135" s="23" t="s">
        <v>71</v>
      </c>
      <c r="D135" s="23" t="s">
        <v>59</v>
      </c>
      <c r="E135" s="12">
        <f>3825.11+858.31</f>
        <v>4683.42</v>
      </c>
      <c r="F135" s="24" t="s">
        <v>340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s="13" customFormat="1" ht="15.75">
      <c r="A136" s="26" t="s">
        <v>160</v>
      </c>
      <c r="B136" s="9" t="s">
        <v>109</v>
      </c>
      <c r="C136" s="9" t="s">
        <v>77</v>
      </c>
      <c r="D136" s="9">
        <f>E135</f>
        <v>4683.42</v>
      </c>
      <c r="E136" s="12"/>
      <c r="F136" s="35">
        <v>54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31.5">
      <c r="A137" s="26" t="s">
        <v>161</v>
      </c>
      <c r="B137" s="9" t="s">
        <v>110</v>
      </c>
      <c r="C137" s="9" t="s">
        <v>71</v>
      </c>
      <c r="D137" s="9" t="s">
        <v>59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162</v>
      </c>
      <c r="B138" s="9" t="s">
        <v>111</v>
      </c>
      <c r="C138" s="9" t="s">
        <v>71</v>
      </c>
      <c r="D138" s="9" t="s">
        <v>158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15.75">
      <c r="A139" s="26" t="s">
        <v>163</v>
      </c>
      <c r="B139" s="9" t="s">
        <v>68</v>
      </c>
      <c r="C139" s="9" t="s">
        <v>71</v>
      </c>
      <c r="D139" s="9" t="s">
        <v>23</v>
      </c>
      <c r="E139" s="12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164</v>
      </c>
      <c r="B140" s="9" t="s">
        <v>112</v>
      </c>
      <c r="C140" s="9" t="s">
        <v>77</v>
      </c>
      <c r="D140" s="45">
        <f>E135/F136</f>
        <v>86.73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5" customFormat="1" ht="15.75">
      <c r="A141" s="36" t="s">
        <v>165</v>
      </c>
      <c r="B141" s="23" t="s">
        <v>108</v>
      </c>
      <c r="C141" s="23" t="s">
        <v>71</v>
      </c>
      <c r="D141" s="23" t="s">
        <v>25</v>
      </c>
      <c r="E141" s="12"/>
      <c r="F141" s="24" t="s">
        <v>342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s="13" customFormat="1" ht="15.75">
      <c r="A142" s="26" t="s">
        <v>166</v>
      </c>
      <c r="B142" s="9" t="s">
        <v>109</v>
      </c>
      <c r="C142" s="9" t="s">
        <v>77</v>
      </c>
      <c r="D142" s="27">
        <f>E143+E147</f>
        <v>55183.2984</v>
      </c>
      <c r="E142" s="12"/>
      <c r="F142" s="24" t="s">
        <v>342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167</v>
      </c>
      <c r="B143" s="9" t="s">
        <v>110</v>
      </c>
      <c r="C143" s="9" t="s">
        <v>71</v>
      </c>
      <c r="D143" s="9" t="s">
        <v>6</v>
      </c>
      <c r="E143" s="12">
        <f>'[1]2018 Управл'!$V$48</f>
        <v>19584.09</v>
      </c>
      <c r="F143" s="24" t="s">
        <v>342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168</v>
      </c>
      <c r="B144" s="9" t="s">
        <v>111</v>
      </c>
      <c r="C144" s="9" t="s">
        <v>71</v>
      </c>
      <c r="D144" s="9" t="s">
        <v>26</v>
      </c>
      <c r="E144" s="12"/>
      <c r="F144" s="24" t="s">
        <v>342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169</v>
      </c>
      <c r="B145" s="9" t="s">
        <v>68</v>
      </c>
      <c r="C145" s="9" t="s">
        <v>71</v>
      </c>
      <c r="D145" s="9" t="s">
        <v>12</v>
      </c>
      <c r="E145" s="12"/>
      <c r="F145" s="24" t="s">
        <v>342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170</v>
      </c>
      <c r="B146" s="9" t="s">
        <v>112</v>
      </c>
      <c r="C146" s="9" t="s">
        <v>77</v>
      </c>
      <c r="D146" s="45">
        <f>E143/E2</f>
        <v>5.332980235604232</v>
      </c>
      <c r="E146" s="12"/>
      <c r="F146" s="24" t="s">
        <v>342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171</v>
      </c>
      <c r="B147" s="9" t="s">
        <v>110</v>
      </c>
      <c r="C147" s="9" t="s">
        <v>71</v>
      </c>
      <c r="D147" s="9" t="s">
        <v>5</v>
      </c>
      <c r="E147" s="12">
        <f>'[1]2018 Управл'!$Z$48</f>
        <v>35599.2084</v>
      </c>
      <c r="F147" s="24" t="s">
        <v>342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172</v>
      </c>
      <c r="B148" s="9" t="s">
        <v>111</v>
      </c>
      <c r="C148" s="9" t="s">
        <v>71</v>
      </c>
      <c r="D148" s="9" t="s">
        <v>20</v>
      </c>
      <c r="E148" s="12"/>
      <c r="F148" s="24" t="s">
        <v>342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173</v>
      </c>
      <c r="B149" s="9" t="s">
        <v>68</v>
      </c>
      <c r="C149" s="9" t="s">
        <v>71</v>
      </c>
      <c r="D149" s="9" t="s">
        <v>12</v>
      </c>
      <c r="E149" s="12"/>
      <c r="F149" s="24" t="s">
        <v>342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174</v>
      </c>
      <c r="B150" s="9" t="s">
        <v>112</v>
      </c>
      <c r="C150" s="9" t="s">
        <v>77</v>
      </c>
      <c r="D150" s="45">
        <f>E147/E2</f>
        <v>9.694087128906995</v>
      </c>
      <c r="E150" s="12"/>
      <c r="F150" s="24" t="s">
        <v>342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5" customFormat="1" ht="47.25">
      <c r="A151" s="36" t="s">
        <v>176</v>
      </c>
      <c r="B151" s="23" t="s">
        <v>108</v>
      </c>
      <c r="C151" s="23" t="s">
        <v>71</v>
      </c>
      <c r="D151" s="23" t="s">
        <v>27</v>
      </c>
      <c r="E151" s="12"/>
      <c r="F151" s="9" t="s">
        <v>341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s="13" customFormat="1" ht="15.75">
      <c r="A152" s="26" t="s">
        <v>177</v>
      </c>
      <c r="B152" s="9" t="s">
        <v>109</v>
      </c>
      <c r="C152" s="9" t="s">
        <v>77</v>
      </c>
      <c r="D152" s="9">
        <f>E153+E157</f>
        <v>317.84</v>
      </c>
      <c r="E152" s="12"/>
      <c r="F152" s="9">
        <v>400.3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31.5">
      <c r="A153" s="26" t="s">
        <v>178</v>
      </c>
      <c r="B153" s="9" t="s">
        <v>110</v>
      </c>
      <c r="C153" s="9" t="s">
        <v>71</v>
      </c>
      <c r="D153" s="9" t="s">
        <v>9</v>
      </c>
      <c r="E153" s="12">
        <v>0</v>
      </c>
      <c r="F153" s="37" t="s">
        <v>375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 t="s">
        <v>179</v>
      </c>
      <c r="B154" s="9" t="s">
        <v>111</v>
      </c>
      <c r="C154" s="9" t="s">
        <v>71</v>
      </c>
      <c r="D154" s="9" t="s">
        <v>28</v>
      </c>
      <c r="E154" s="12"/>
      <c r="F154" s="37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15.75">
      <c r="A155" s="26" t="s">
        <v>180</v>
      </c>
      <c r="B155" s="9" t="s">
        <v>68</v>
      </c>
      <c r="C155" s="9" t="s">
        <v>71</v>
      </c>
      <c r="D155" s="9" t="s">
        <v>175</v>
      </c>
      <c r="E155" s="12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31.5">
      <c r="A156" s="26" t="s">
        <v>181</v>
      </c>
      <c r="B156" s="9" t="s">
        <v>112</v>
      </c>
      <c r="C156" s="9" t="s">
        <v>77</v>
      </c>
      <c r="D156" s="45">
        <f>E153/F152</f>
        <v>0</v>
      </c>
      <c r="E156" s="12"/>
      <c r="F156" s="9" t="s">
        <v>341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31.5">
      <c r="A157" s="26" t="s">
        <v>182</v>
      </c>
      <c r="B157" s="9" t="s">
        <v>110</v>
      </c>
      <c r="C157" s="9" t="s">
        <v>71</v>
      </c>
      <c r="D157" s="9" t="s">
        <v>8</v>
      </c>
      <c r="E157" s="12">
        <v>317.84</v>
      </c>
      <c r="F157" s="9">
        <f>F152</f>
        <v>400.3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183</v>
      </c>
      <c r="B158" s="9" t="s">
        <v>111</v>
      </c>
      <c r="C158" s="9" t="s">
        <v>71</v>
      </c>
      <c r="D158" s="9" t="s">
        <v>29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15.75">
      <c r="A159" s="26" t="s">
        <v>184</v>
      </c>
      <c r="B159" s="9" t="s">
        <v>68</v>
      </c>
      <c r="C159" s="9" t="s">
        <v>71</v>
      </c>
      <c r="D159" s="9" t="s">
        <v>175</v>
      </c>
      <c r="E159" s="12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185</v>
      </c>
      <c r="B160" s="9" t="s">
        <v>112</v>
      </c>
      <c r="C160" s="9" t="s">
        <v>77</v>
      </c>
      <c r="D160" s="45">
        <f>E157/F157</f>
        <v>0.7940044966275293</v>
      </c>
      <c r="E160" s="12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5" customFormat="1" ht="63">
      <c r="A161" s="36" t="s">
        <v>186</v>
      </c>
      <c r="B161" s="23" t="s">
        <v>108</v>
      </c>
      <c r="C161" s="23" t="s">
        <v>71</v>
      </c>
      <c r="D161" s="23" t="s">
        <v>30</v>
      </c>
      <c r="E161" s="12"/>
      <c r="F161" s="35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1:22" s="13" customFormat="1" ht="15.75">
      <c r="A162" s="26" t="s">
        <v>187</v>
      </c>
      <c r="B162" s="9" t="s">
        <v>109</v>
      </c>
      <c r="C162" s="9" t="s">
        <v>77</v>
      </c>
      <c r="D162" s="27">
        <f>E163+E167+E175+E179+E183+E187+E191+E195+E199+E203+E207+E211+E215+E212+E171</f>
        <v>41599.92800000001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31.5">
      <c r="A163" s="26" t="s">
        <v>188</v>
      </c>
      <c r="B163" s="9" t="s">
        <v>110</v>
      </c>
      <c r="C163" s="9" t="s">
        <v>71</v>
      </c>
      <c r="D163" s="9" t="s">
        <v>31</v>
      </c>
      <c r="E163" s="12">
        <v>1019.83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189</v>
      </c>
      <c r="B164" s="9" t="s">
        <v>111</v>
      </c>
      <c r="C164" s="9" t="s">
        <v>71</v>
      </c>
      <c r="D164" s="9" t="s">
        <v>26</v>
      </c>
      <c r="E164" s="12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.75">
      <c r="A165" s="26" t="s">
        <v>190</v>
      </c>
      <c r="B165" s="9" t="s">
        <v>68</v>
      </c>
      <c r="C165" s="9" t="s">
        <v>71</v>
      </c>
      <c r="D165" s="9" t="s">
        <v>12</v>
      </c>
      <c r="E165" s="12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191</v>
      </c>
      <c r="B166" s="9" t="s">
        <v>112</v>
      </c>
      <c r="C166" s="9" t="s">
        <v>77</v>
      </c>
      <c r="D166" s="45">
        <f>E163/E2</f>
        <v>0.2777118177906793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31.5">
      <c r="A167" s="26" t="s">
        <v>192</v>
      </c>
      <c r="B167" s="9" t="s">
        <v>110</v>
      </c>
      <c r="C167" s="9" t="s">
        <v>71</v>
      </c>
      <c r="D167" s="9" t="s">
        <v>32</v>
      </c>
      <c r="E167" s="12">
        <v>5255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193</v>
      </c>
      <c r="B168" s="9" t="s">
        <v>111</v>
      </c>
      <c r="C168" s="9" t="s">
        <v>71</v>
      </c>
      <c r="D168" s="9" t="s">
        <v>33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15.75">
      <c r="A169" s="26" t="s">
        <v>194</v>
      </c>
      <c r="B169" s="9" t="s">
        <v>68</v>
      </c>
      <c r="C169" s="9" t="s">
        <v>71</v>
      </c>
      <c r="D169" s="9" t="s">
        <v>12</v>
      </c>
      <c r="E169" s="12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>
      <c r="A170" s="26" t="s">
        <v>195</v>
      </c>
      <c r="B170" s="9" t="s">
        <v>112</v>
      </c>
      <c r="C170" s="9" t="s">
        <v>77</v>
      </c>
      <c r="D170" s="45">
        <f>E167/E2</f>
        <v>1.4309988944137941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31.5">
      <c r="A171" s="26"/>
      <c r="B171" s="9" t="s">
        <v>110</v>
      </c>
      <c r="C171" s="9" t="s">
        <v>71</v>
      </c>
      <c r="D171" s="45" t="s">
        <v>399</v>
      </c>
      <c r="E171" s="12">
        <v>1331.23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>
      <c r="A172" s="26"/>
      <c r="B172" s="9" t="s">
        <v>111</v>
      </c>
      <c r="C172" s="9" t="s">
        <v>71</v>
      </c>
      <c r="D172" s="45" t="s">
        <v>28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15.75">
      <c r="A173" s="26"/>
      <c r="B173" s="9" t="s">
        <v>68</v>
      </c>
      <c r="C173" s="9" t="s">
        <v>71</v>
      </c>
      <c r="D173" s="45" t="s">
        <v>12</v>
      </c>
      <c r="E173" s="12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/>
      <c r="B174" s="9" t="s">
        <v>112</v>
      </c>
      <c r="C174" s="9" t="s">
        <v>77</v>
      </c>
      <c r="D174" s="45">
        <f>E171/E2</f>
        <v>0.362509735149472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31.5">
      <c r="A175" s="26" t="s">
        <v>196</v>
      </c>
      <c r="B175" s="9" t="s">
        <v>110</v>
      </c>
      <c r="C175" s="9" t="s">
        <v>71</v>
      </c>
      <c r="D175" s="9" t="s">
        <v>3</v>
      </c>
      <c r="E175" s="12">
        <v>1592.79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 t="s">
        <v>197</v>
      </c>
      <c r="B176" s="9" t="s">
        <v>111</v>
      </c>
      <c r="C176" s="9" t="s">
        <v>71</v>
      </c>
      <c r="D176" s="9" t="s">
        <v>34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15.75">
      <c r="A177" s="26" t="s">
        <v>198</v>
      </c>
      <c r="B177" s="9" t="s">
        <v>68</v>
      </c>
      <c r="C177" s="9" t="s">
        <v>71</v>
      </c>
      <c r="D177" s="9" t="s">
        <v>12</v>
      </c>
      <c r="E177" s="12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 t="s">
        <v>199</v>
      </c>
      <c r="B178" s="9" t="s">
        <v>112</v>
      </c>
      <c r="C178" s="9" t="s">
        <v>77</v>
      </c>
      <c r="D178" s="45">
        <f>E175/E2</f>
        <v>0.43373562874088434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31.5">
      <c r="A179" s="26" t="s">
        <v>200</v>
      </c>
      <c r="B179" s="9" t="s">
        <v>110</v>
      </c>
      <c r="C179" s="9" t="s">
        <v>71</v>
      </c>
      <c r="D179" s="9" t="s">
        <v>2</v>
      </c>
      <c r="E179" s="12">
        <v>7986.06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 t="s">
        <v>201</v>
      </c>
      <c r="B180" s="9" t="s">
        <v>111</v>
      </c>
      <c r="C180" s="9" t="s">
        <v>71</v>
      </c>
      <c r="D180" s="9" t="s">
        <v>35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15.75">
      <c r="A181" s="26" t="s">
        <v>202</v>
      </c>
      <c r="B181" s="9" t="s">
        <v>68</v>
      </c>
      <c r="C181" s="9" t="s">
        <v>71</v>
      </c>
      <c r="D181" s="9" t="s">
        <v>12</v>
      </c>
      <c r="E181" s="12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>
      <c r="A182" s="26" t="s">
        <v>203</v>
      </c>
      <c r="B182" s="9" t="s">
        <v>112</v>
      </c>
      <c r="C182" s="9" t="s">
        <v>77</v>
      </c>
      <c r="D182" s="45">
        <f>E179/E2</f>
        <v>2.17469895922402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47.25">
      <c r="A183" s="26" t="s">
        <v>204</v>
      </c>
      <c r="B183" s="9" t="s">
        <v>110</v>
      </c>
      <c r="C183" s="9" t="s">
        <v>71</v>
      </c>
      <c r="D183" s="9" t="s">
        <v>36</v>
      </c>
      <c r="E183" s="12">
        <v>9253.36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>
      <c r="A184" s="26" t="s">
        <v>205</v>
      </c>
      <c r="B184" s="9" t="s">
        <v>111</v>
      </c>
      <c r="C184" s="9" t="s">
        <v>71</v>
      </c>
      <c r="D184" s="9" t="s">
        <v>37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15.75">
      <c r="A185" s="26" t="s">
        <v>206</v>
      </c>
      <c r="B185" s="9" t="s">
        <v>68</v>
      </c>
      <c r="C185" s="9" t="s">
        <v>71</v>
      </c>
      <c r="D185" s="9" t="s">
        <v>12</v>
      </c>
      <c r="E185" s="12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207</v>
      </c>
      <c r="B186" s="9" t="s">
        <v>112</v>
      </c>
      <c r="C186" s="9" t="s">
        <v>77</v>
      </c>
      <c r="D186" s="45">
        <f>E183/E2</f>
        <v>2.5197997963107186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31.5">
      <c r="A187" s="26" t="s">
        <v>208</v>
      </c>
      <c r="B187" s="9" t="s">
        <v>110</v>
      </c>
      <c r="C187" s="9" t="s">
        <v>71</v>
      </c>
      <c r="D187" s="9" t="s">
        <v>38</v>
      </c>
      <c r="E187" s="12">
        <v>12507.718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209</v>
      </c>
      <c r="B188" s="9" t="s">
        <v>111</v>
      </c>
      <c r="C188" s="9" t="s">
        <v>71</v>
      </c>
      <c r="D188" s="9" t="s">
        <v>39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15.75">
      <c r="A189" s="26" t="s">
        <v>210</v>
      </c>
      <c r="B189" s="9" t="s">
        <v>68</v>
      </c>
      <c r="C189" s="9" t="s">
        <v>71</v>
      </c>
      <c r="D189" s="9" t="s">
        <v>12</v>
      </c>
      <c r="E189" s="12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 t="s">
        <v>211</v>
      </c>
      <c r="B190" s="9" t="s">
        <v>112</v>
      </c>
      <c r="C190" s="9" t="s">
        <v>77</v>
      </c>
      <c r="D190" s="45">
        <f>E187/E2</f>
        <v>3.4060001198172243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31.5">
      <c r="A191" s="26" t="s">
        <v>212</v>
      </c>
      <c r="B191" s="9" t="s">
        <v>110</v>
      </c>
      <c r="C191" s="9" t="s">
        <v>71</v>
      </c>
      <c r="D191" s="9" t="s">
        <v>40</v>
      </c>
      <c r="E191" s="12">
        <v>1660.23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 t="s">
        <v>213</v>
      </c>
      <c r="B192" s="9" t="s">
        <v>111</v>
      </c>
      <c r="C192" s="9" t="s">
        <v>71</v>
      </c>
      <c r="D192" s="9" t="s">
        <v>28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15.75">
      <c r="A193" s="26" t="s">
        <v>214</v>
      </c>
      <c r="B193" s="9" t="s">
        <v>68</v>
      </c>
      <c r="C193" s="9" t="s">
        <v>71</v>
      </c>
      <c r="D193" s="9" t="s">
        <v>12</v>
      </c>
      <c r="E193" s="12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215</v>
      </c>
      <c r="B194" s="9" t="s">
        <v>112</v>
      </c>
      <c r="C194" s="9" t="s">
        <v>77</v>
      </c>
      <c r="D194" s="45">
        <f>E191/E2</f>
        <v>0.4521003414790892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31.5">
      <c r="A195" s="26" t="s">
        <v>216</v>
      </c>
      <c r="B195" s="9" t="s">
        <v>110</v>
      </c>
      <c r="C195" s="9" t="s">
        <v>71</v>
      </c>
      <c r="D195" s="9" t="s">
        <v>41</v>
      </c>
      <c r="E195" s="12">
        <v>993.71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217</v>
      </c>
      <c r="B196" s="9" t="s">
        <v>111</v>
      </c>
      <c r="C196" s="9" t="s">
        <v>71</v>
      </c>
      <c r="D196" s="9" t="s">
        <v>35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15.75">
      <c r="A197" s="26" t="s">
        <v>218</v>
      </c>
      <c r="B197" s="9" t="s">
        <v>68</v>
      </c>
      <c r="C197" s="9" t="s">
        <v>71</v>
      </c>
      <c r="D197" s="9" t="s">
        <v>12</v>
      </c>
      <c r="E197" s="12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 t="s">
        <v>219</v>
      </c>
      <c r="B198" s="9" t="s">
        <v>112</v>
      </c>
      <c r="C198" s="9" t="s">
        <v>77</v>
      </c>
      <c r="D198" s="45">
        <f>E195/E2</f>
        <v>0.27059903165897836</v>
      </c>
      <c r="E198" s="12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31.5">
      <c r="A199" s="26" t="s">
        <v>355</v>
      </c>
      <c r="B199" s="9" t="s">
        <v>110</v>
      </c>
      <c r="C199" s="9" t="s">
        <v>71</v>
      </c>
      <c r="D199" s="9" t="s">
        <v>337</v>
      </c>
      <c r="E199" s="12">
        <v>0</v>
      </c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 t="s">
        <v>356</v>
      </c>
      <c r="B200" s="9" t="s">
        <v>111</v>
      </c>
      <c r="C200" s="9" t="s">
        <v>71</v>
      </c>
      <c r="D200" s="9" t="s">
        <v>39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15.75">
      <c r="A201" s="26" t="s">
        <v>357</v>
      </c>
      <c r="B201" s="9" t="s">
        <v>68</v>
      </c>
      <c r="C201" s="9" t="s">
        <v>71</v>
      </c>
      <c r="D201" s="9" t="s">
        <v>12</v>
      </c>
      <c r="E201" s="12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358</v>
      </c>
      <c r="B202" s="9" t="s">
        <v>112</v>
      </c>
      <c r="C202" s="9" t="s">
        <v>77</v>
      </c>
      <c r="D202" s="45">
        <f>E199/E2</f>
        <v>0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31.5">
      <c r="A203" s="26"/>
      <c r="B203" s="9" t="s">
        <v>110</v>
      </c>
      <c r="C203" s="9" t="s">
        <v>71</v>
      </c>
      <c r="D203" s="45" t="s">
        <v>336</v>
      </c>
      <c r="E203" s="12">
        <v>0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/>
      <c r="B204" s="9" t="s">
        <v>111</v>
      </c>
      <c r="C204" s="9" t="s">
        <v>71</v>
      </c>
      <c r="D204" s="45" t="s">
        <v>35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15.75">
      <c r="A205" s="26"/>
      <c r="B205" s="9" t="s">
        <v>68</v>
      </c>
      <c r="C205" s="9" t="s">
        <v>71</v>
      </c>
      <c r="D205" s="45" t="s">
        <v>12</v>
      </c>
      <c r="E205" s="12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/>
      <c r="B206" s="9" t="s">
        <v>112</v>
      </c>
      <c r="C206" s="9" t="s">
        <v>77</v>
      </c>
      <c r="D206" s="45">
        <f>E203/E2</f>
        <v>0</v>
      </c>
      <c r="E206" s="12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31.5">
      <c r="A207" s="26" t="s">
        <v>359</v>
      </c>
      <c r="B207" s="9" t="s">
        <v>110</v>
      </c>
      <c r="C207" s="9" t="s">
        <v>71</v>
      </c>
      <c r="D207" s="45" t="s">
        <v>338</v>
      </c>
      <c r="E207" s="12">
        <v>0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 t="s">
        <v>360</v>
      </c>
      <c r="B208" s="9" t="s">
        <v>111</v>
      </c>
      <c r="C208" s="9" t="s">
        <v>71</v>
      </c>
      <c r="D208" s="45" t="s">
        <v>28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15.75">
      <c r="A209" s="26" t="s">
        <v>361</v>
      </c>
      <c r="B209" s="9" t="s">
        <v>68</v>
      </c>
      <c r="C209" s="9" t="s">
        <v>71</v>
      </c>
      <c r="D209" s="45" t="s">
        <v>12</v>
      </c>
      <c r="E209" s="12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5.75">
      <c r="A210" s="26" t="s">
        <v>362</v>
      </c>
      <c r="B210" s="9" t="s">
        <v>112</v>
      </c>
      <c r="C210" s="9" t="s">
        <v>77</v>
      </c>
      <c r="D210" s="45">
        <f>E207/E2</f>
        <v>0</v>
      </c>
      <c r="E210" s="12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31.5">
      <c r="A211" s="26" t="s">
        <v>363</v>
      </c>
      <c r="B211" s="9" t="s">
        <v>110</v>
      </c>
      <c r="C211" s="9" t="s">
        <v>71</v>
      </c>
      <c r="D211" s="45" t="s">
        <v>335</v>
      </c>
      <c r="E211" s="12">
        <v>0</v>
      </c>
      <c r="F211" s="35" t="s">
        <v>392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364</v>
      </c>
      <c r="B212" s="9" t="s">
        <v>111</v>
      </c>
      <c r="C212" s="9" t="s">
        <v>71</v>
      </c>
      <c r="D212" s="45" t="s">
        <v>28</v>
      </c>
      <c r="E212" s="12">
        <v>0</v>
      </c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15.75">
      <c r="A213" s="26" t="s">
        <v>365</v>
      </c>
      <c r="B213" s="9" t="s">
        <v>68</v>
      </c>
      <c r="C213" s="9" t="s">
        <v>71</v>
      </c>
      <c r="D213" s="45" t="s">
        <v>12</v>
      </c>
      <c r="E213" s="12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 t="s">
        <v>366</v>
      </c>
      <c r="B214" s="9" t="s">
        <v>112</v>
      </c>
      <c r="C214" s="9" t="s">
        <v>77</v>
      </c>
      <c r="D214" s="45">
        <f>(E211+E212)/E2</f>
        <v>0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31.5">
      <c r="A215" s="26" t="s">
        <v>367</v>
      </c>
      <c r="B215" s="9" t="s">
        <v>110</v>
      </c>
      <c r="C215" s="9" t="s">
        <v>71</v>
      </c>
      <c r="D215" s="9" t="s">
        <v>332</v>
      </c>
      <c r="E215" s="12">
        <v>0</v>
      </c>
      <c r="F215" s="30">
        <v>0</v>
      </c>
      <c r="G215" s="31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 t="s">
        <v>368</v>
      </c>
      <c r="B216" s="9" t="s">
        <v>111</v>
      </c>
      <c r="C216" s="9" t="s">
        <v>71</v>
      </c>
      <c r="D216" s="9" t="s">
        <v>28</v>
      </c>
      <c r="E216" s="12"/>
      <c r="F216" s="29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15.75">
      <c r="A217" s="26" t="s">
        <v>369</v>
      </c>
      <c r="B217" s="9" t="s">
        <v>68</v>
      </c>
      <c r="C217" s="9" t="s">
        <v>71</v>
      </c>
      <c r="D217" s="9" t="s">
        <v>12</v>
      </c>
      <c r="E217" s="12"/>
      <c r="F217" s="34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5.75">
      <c r="A218" s="26" t="s">
        <v>370</v>
      </c>
      <c r="B218" s="9" t="s">
        <v>112</v>
      </c>
      <c r="C218" s="9" t="s">
        <v>77</v>
      </c>
      <c r="D218" s="45">
        <f>E215/E2</f>
        <v>0</v>
      </c>
      <c r="E218" s="12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47.25">
      <c r="A219" s="36" t="s">
        <v>220</v>
      </c>
      <c r="B219" s="23" t="s">
        <v>108</v>
      </c>
      <c r="C219" s="23" t="s">
        <v>71</v>
      </c>
      <c r="D219" s="23" t="s">
        <v>42</v>
      </c>
      <c r="E219" s="12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221</v>
      </c>
      <c r="B220" s="9" t="s">
        <v>109</v>
      </c>
      <c r="C220" s="9" t="s">
        <v>77</v>
      </c>
      <c r="D220" s="27">
        <f>E221+E225+E229+E233+E237+E241+E245+E249+E253+E257+E261</f>
        <v>62440.797244559995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31.5">
      <c r="A221" s="26" t="s">
        <v>222</v>
      </c>
      <c r="B221" s="9" t="s">
        <v>110</v>
      </c>
      <c r="C221" s="9" t="s">
        <v>71</v>
      </c>
      <c r="D221" s="9" t="s">
        <v>43</v>
      </c>
      <c r="E221" s="12">
        <f>2148.426</f>
        <v>2148.426</v>
      </c>
      <c r="F221" s="35">
        <v>1</v>
      </c>
      <c r="G221" s="35">
        <f>'[3]гук(2016)'!$FM$39*12*E2</f>
        <v>3022.7840964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223</v>
      </c>
      <c r="B222" s="9" t="s">
        <v>111</v>
      </c>
      <c r="C222" s="9" t="s">
        <v>71</v>
      </c>
      <c r="D222" s="9" t="s">
        <v>44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15.75">
      <c r="A223" s="26" t="s">
        <v>224</v>
      </c>
      <c r="B223" s="9" t="s">
        <v>68</v>
      </c>
      <c r="C223" s="9" t="s">
        <v>71</v>
      </c>
      <c r="D223" s="9" t="s">
        <v>23</v>
      </c>
      <c r="E223" s="12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225</v>
      </c>
      <c r="B224" s="9" t="s">
        <v>112</v>
      </c>
      <c r="C224" s="9" t="s">
        <v>77</v>
      </c>
      <c r="D224" s="45">
        <f>E221/F221</f>
        <v>2148.426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31.5">
      <c r="A225" s="26"/>
      <c r="B225" s="9" t="s">
        <v>110</v>
      </c>
      <c r="C225" s="9" t="s">
        <v>71</v>
      </c>
      <c r="D225" s="9" t="s">
        <v>390</v>
      </c>
      <c r="E225" s="12">
        <f>('[4]гук(2016)'!$FM$38+'[4]гук(2016)'!$FM$42)*12*'[4]гук(2016)'!$FM$4</f>
        <v>9887.031244560001</v>
      </c>
      <c r="F225" s="35">
        <v>2</v>
      </c>
      <c r="G225" s="35">
        <f>'[3]гук(2016)'!$FM$38*12*E2</f>
        <v>4246.21954896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/>
      <c r="B226" s="9" t="s">
        <v>111</v>
      </c>
      <c r="C226" s="9" t="s">
        <v>71</v>
      </c>
      <c r="D226" s="9" t="s">
        <v>44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15.75">
      <c r="A227" s="26"/>
      <c r="B227" s="9" t="s">
        <v>68</v>
      </c>
      <c r="C227" s="9" t="s">
        <v>71</v>
      </c>
      <c r="D227" s="9" t="s">
        <v>23</v>
      </c>
      <c r="E227" s="12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/>
      <c r="B228" s="9" t="s">
        <v>112</v>
      </c>
      <c r="C228" s="9" t="s">
        <v>77</v>
      </c>
      <c r="D228" s="45">
        <f>E225/F225</f>
        <v>4943.515622280001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31.5">
      <c r="A229" s="26" t="s">
        <v>226</v>
      </c>
      <c r="B229" s="9" t="s">
        <v>110</v>
      </c>
      <c r="C229" s="9" t="s">
        <v>71</v>
      </c>
      <c r="D229" s="9" t="s">
        <v>45</v>
      </c>
      <c r="E229" s="12">
        <v>824.6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227</v>
      </c>
      <c r="B230" s="9" t="s">
        <v>111</v>
      </c>
      <c r="C230" s="9" t="s">
        <v>71</v>
      </c>
      <c r="D230" s="9" t="s">
        <v>28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15.75">
      <c r="A231" s="26" t="s">
        <v>228</v>
      </c>
      <c r="B231" s="9" t="s">
        <v>68</v>
      </c>
      <c r="C231" s="9" t="s">
        <v>71</v>
      </c>
      <c r="D231" s="9" t="s">
        <v>12</v>
      </c>
      <c r="E231" s="12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229</v>
      </c>
      <c r="B232" s="9" t="s">
        <v>112</v>
      </c>
      <c r="C232" s="9" t="s">
        <v>77</v>
      </c>
      <c r="D232" s="45">
        <f>E229/E2</f>
        <v>0.22454837075806178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31.5">
      <c r="A233" s="26" t="s">
        <v>230</v>
      </c>
      <c r="B233" s="9" t="s">
        <v>110</v>
      </c>
      <c r="C233" s="9" t="s">
        <v>71</v>
      </c>
      <c r="D233" s="9" t="s">
        <v>46</v>
      </c>
      <c r="E233" s="12">
        <v>1041.19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231</v>
      </c>
      <c r="B234" s="9" t="s">
        <v>111</v>
      </c>
      <c r="C234" s="9" t="s">
        <v>71</v>
      </c>
      <c r="D234" s="9" t="s">
        <v>28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15.75">
      <c r="A235" s="26" t="s">
        <v>232</v>
      </c>
      <c r="B235" s="9" t="s">
        <v>68</v>
      </c>
      <c r="C235" s="9" t="s">
        <v>71</v>
      </c>
      <c r="D235" s="9" t="s">
        <v>12</v>
      </c>
      <c r="E235" s="12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233</v>
      </c>
      <c r="B236" s="9" t="s">
        <v>112</v>
      </c>
      <c r="C236" s="9" t="s">
        <v>77</v>
      </c>
      <c r="D236" s="45">
        <f>E233/E2</f>
        <v>0.28352839940527086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31.5">
      <c r="A237" s="26" t="s">
        <v>234</v>
      </c>
      <c r="B237" s="9" t="s">
        <v>110</v>
      </c>
      <c r="C237" s="9" t="s">
        <v>71</v>
      </c>
      <c r="D237" s="9" t="s">
        <v>47</v>
      </c>
      <c r="E237" s="12">
        <v>7646.11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235</v>
      </c>
      <c r="B238" s="9" t="s">
        <v>111</v>
      </c>
      <c r="C238" s="9" t="s">
        <v>71</v>
      </c>
      <c r="D238" s="9" t="s">
        <v>28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15.75">
      <c r="A239" s="26" t="s">
        <v>236</v>
      </c>
      <c r="B239" s="9" t="s">
        <v>68</v>
      </c>
      <c r="C239" s="9" t="s">
        <v>71</v>
      </c>
      <c r="D239" s="9" t="s">
        <v>12</v>
      </c>
      <c r="E239" s="12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237</v>
      </c>
      <c r="B240" s="9" t="s">
        <v>112</v>
      </c>
      <c r="C240" s="9" t="s">
        <v>77</v>
      </c>
      <c r="D240" s="45">
        <f>E237/E2</f>
        <v>2.0821265378813045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31.5">
      <c r="A241" s="26" t="s">
        <v>238</v>
      </c>
      <c r="B241" s="9" t="s">
        <v>110</v>
      </c>
      <c r="C241" s="9" t="s">
        <v>71</v>
      </c>
      <c r="D241" s="9" t="s">
        <v>325</v>
      </c>
      <c r="E241" s="12">
        <v>1593.26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239</v>
      </c>
      <c r="B242" s="9" t="s">
        <v>111</v>
      </c>
      <c r="C242" s="9" t="s">
        <v>71</v>
      </c>
      <c r="D242" s="9" t="s">
        <v>28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15.75">
      <c r="A243" s="26" t="s">
        <v>241</v>
      </c>
      <c r="B243" s="9" t="s">
        <v>68</v>
      </c>
      <c r="C243" s="9" t="s">
        <v>71</v>
      </c>
      <c r="D243" s="9" t="s">
        <v>12</v>
      </c>
      <c r="E243" s="12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242</v>
      </c>
      <c r="B244" s="9" t="s">
        <v>112</v>
      </c>
      <c r="C244" s="9" t="s">
        <v>77</v>
      </c>
      <c r="D244" s="45">
        <f>E241/E2</f>
        <v>0.4338636153213552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31.5">
      <c r="A245" s="26"/>
      <c r="B245" s="9" t="s">
        <v>110</v>
      </c>
      <c r="C245" s="9" t="s">
        <v>71</v>
      </c>
      <c r="D245" s="9" t="s">
        <v>377</v>
      </c>
      <c r="E245" s="12">
        <v>7149.27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/>
      <c r="B246" s="9" t="s">
        <v>111</v>
      </c>
      <c r="C246" s="9" t="s">
        <v>71</v>
      </c>
      <c r="D246" s="9" t="s">
        <v>28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15.75">
      <c r="A247" s="26"/>
      <c r="B247" s="9" t="s">
        <v>68</v>
      </c>
      <c r="C247" s="9" t="s">
        <v>71</v>
      </c>
      <c r="D247" s="9" t="s">
        <v>12</v>
      </c>
      <c r="E247" s="12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/>
      <c r="B248" s="9" t="s">
        <v>112</v>
      </c>
      <c r="C248" s="9" t="s">
        <v>77</v>
      </c>
      <c r="D248" s="45">
        <f>E245/E2</f>
        <v>1.9468311067299156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31.5">
      <c r="A249" s="26" t="s">
        <v>243</v>
      </c>
      <c r="B249" s="9" t="s">
        <v>110</v>
      </c>
      <c r="C249" s="9" t="s">
        <v>71</v>
      </c>
      <c r="D249" s="9" t="s">
        <v>48</v>
      </c>
      <c r="E249" s="12">
        <v>0</v>
      </c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240</v>
      </c>
      <c r="B250" s="9" t="s">
        <v>111</v>
      </c>
      <c r="C250" s="9" t="s">
        <v>71</v>
      </c>
      <c r="D250" s="9" t="s">
        <v>28</v>
      </c>
      <c r="E250" s="12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15.75">
      <c r="A251" s="26" t="s">
        <v>244</v>
      </c>
      <c r="B251" s="9" t="s">
        <v>68</v>
      </c>
      <c r="C251" s="9" t="s">
        <v>71</v>
      </c>
      <c r="D251" s="9" t="s">
        <v>12</v>
      </c>
      <c r="E251" s="12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3" customFormat="1" ht="15.75">
      <c r="A252" s="26" t="s">
        <v>245</v>
      </c>
      <c r="B252" s="9" t="s">
        <v>112</v>
      </c>
      <c r="C252" s="9" t="s">
        <v>77</v>
      </c>
      <c r="D252" s="45">
        <f>E249/E2</f>
        <v>0</v>
      </c>
      <c r="E252" s="12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3" customFormat="1" ht="31.5">
      <c r="A253" s="26" t="s">
        <v>246</v>
      </c>
      <c r="B253" s="9" t="s">
        <v>110</v>
      </c>
      <c r="C253" s="9" t="s">
        <v>71</v>
      </c>
      <c r="D253" s="9" t="s">
        <v>49</v>
      </c>
      <c r="E253" s="12">
        <v>5832.25</v>
      </c>
      <c r="F253" s="35" t="s">
        <v>333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3" customFormat="1" ht="15.75">
      <c r="A254" s="26" t="s">
        <v>247</v>
      </c>
      <c r="B254" s="9" t="s">
        <v>111</v>
      </c>
      <c r="C254" s="9" t="s">
        <v>71</v>
      </c>
      <c r="D254" s="9" t="s">
        <v>28</v>
      </c>
      <c r="E254" s="12"/>
      <c r="F254" s="35" t="s">
        <v>12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3" customFormat="1" ht="15.75">
      <c r="A255" s="26" t="s">
        <v>248</v>
      </c>
      <c r="B255" s="9" t="s">
        <v>68</v>
      </c>
      <c r="C255" s="9" t="s">
        <v>71</v>
      </c>
      <c r="D255" s="9" t="s">
        <v>12</v>
      </c>
      <c r="E255" s="12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3" customFormat="1" ht="15.75">
      <c r="A256" s="26" t="s">
        <v>249</v>
      </c>
      <c r="B256" s="9" t="s">
        <v>112</v>
      </c>
      <c r="C256" s="9" t="s">
        <v>77</v>
      </c>
      <c r="D256" s="45">
        <f>E253/E2</f>
        <v>1.5881909233006377</v>
      </c>
      <c r="E256" s="12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3" customFormat="1" ht="31.5">
      <c r="A257" s="26" t="s">
        <v>250</v>
      </c>
      <c r="B257" s="9" t="s">
        <v>110</v>
      </c>
      <c r="C257" s="9" t="s">
        <v>71</v>
      </c>
      <c r="D257" s="9" t="s">
        <v>50</v>
      </c>
      <c r="E257" s="12">
        <v>25035.82</v>
      </c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3" customFormat="1" ht="15.75">
      <c r="A258" s="26" t="s">
        <v>251</v>
      </c>
      <c r="B258" s="9" t="s">
        <v>111</v>
      </c>
      <c r="C258" s="9" t="s">
        <v>71</v>
      </c>
      <c r="D258" s="9" t="s">
        <v>28</v>
      </c>
      <c r="E258" s="12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3" customFormat="1" ht="15.75">
      <c r="A259" s="26" t="s">
        <v>252</v>
      </c>
      <c r="B259" s="9" t="s">
        <v>68</v>
      </c>
      <c r="C259" s="9" t="s">
        <v>71</v>
      </c>
      <c r="D259" s="9" t="s">
        <v>12</v>
      </c>
      <c r="E259" s="12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13" customFormat="1" ht="15.75">
      <c r="A260" s="26" t="s">
        <v>253</v>
      </c>
      <c r="B260" s="9" t="s">
        <v>112</v>
      </c>
      <c r="C260" s="9" t="s">
        <v>77</v>
      </c>
      <c r="D260" s="45">
        <f>E257/E2</f>
        <v>6.817551044860657</v>
      </c>
      <c r="E260" s="12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13" customFormat="1" ht="31.5">
      <c r="A261" s="26"/>
      <c r="B261" s="9" t="s">
        <v>110</v>
      </c>
      <c r="C261" s="9" t="s">
        <v>71</v>
      </c>
      <c r="D261" s="45" t="s">
        <v>376</v>
      </c>
      <c r="E261" s="12">
        <v>1282.84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13" customFormat="1" ht="15.75">
      <c r="A262" s="26"/>
      <c r="B262" s="9" t="s">
        <v>111</v>
      </c>
      <c r="C262" s="9" t="s">
        <v>71</v>
      </c>
      <c r="D262" s="45" t="s">
        <v>28</v>
      </c>
      <c r="E262" s="12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13" customFormat="1" ht="15.75">
      <c r="A263" s="26"/>
      <c r="B263" s="9" t="s">
        <v>68</v>
      </c>
      <c r="C263" s="9" t="s">
        <v>71</v>
      </c>
      <c r="D263" s="45" t="s">
        <v>12</v>
      </c>
      <c r="E263" s="12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13" customFormat="1" ht="15.75">
      <c r="A264" s="26"/>
      <c r="B264" s="9" t="s">
        <v>112</v>
      </c>
      <c r="C264" s="9" t="s">
        <v>77</v>
      </c>
      <c r="D264" s="45">
        <f>E261/E2</f>
        <v>0.34933256359843795</v>
      </c>
      <c r="E264" s="12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13" customFormat="1" ht="47.25">
      <c r="A265" s="36" t="s">
        <v>288</v>
      </c>
      <c r="B265" s="23" t="s">
        <v>108</v>
      </c>
      <c r="C265" s="23" t="s">
        <v>71</v>
      </c>
      <c r="D265" s="23" t="s">
        <v>51</v>
      </c>
      <c r="E265" s="12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13" customFormat="1" ht="18.75">
      <c r="A266" s="26" t="s">
        <v>254</v>
      </c>
      <c r="B266" s="9" t="s">
        <v>109</v>
      </c>
      <c r="C266" s="9" t="s">
        <v>77</v>
      </c>
      <c r="D266" s="27">
        <f>E267+E271+E275+E279+E283+E287+E291+E295+E299+E303</f>
        <v>504.47</v>
      </c>
      <c r="E266" s="12"/>
      <c r="F266" s="32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13" customFormat="1" ht="31.5">
      <c r="A267" s="26" t="s">
        <v>255</v>
      </c>
      <c r="B267" s="9" t="s">
        <v>110</v>
      </c>
      <c r="C267" s="9" t="s">
        <v>71</v>
      </c>
      <c r="D267" s="9" t="s">
        <v>52</v>
      </c>
      <c r="E267" s="12">
        <v>0</v>
      </c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s="13" customFormat="1" ht="15.75">
      <c r="A268" s="26" t="s">
        <v>284</v>
      </c>
      <c r="B268" s="9" t="s">
        <v>111</v>
      </c>
      <c r="C268" s="9" t="s">
        <v>71</v>
      </c>
      <c r="D268" s="9" t="s">
        <v>28</v>
      </c>
      <c r="E268" s="12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13" customFormat="1" ht="15.75">
      <c r="A269" s="26" t="s">
        <v>256</v>
      </c>
      <c r="B269" s="9" t="s">
        <v>68</v>
      </c>
      <c r="C269" s="9" t="s">
        <v>71</v>
      </c>
      <c r="D269" s="9" t="s">
        <v>12</v>
      </c>
      <c r="E269" s="12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s="13" customFormat="1" ht="15.75">
      <c r="A270" s="26" t="s">
        <v>257</v>
      </c>
      <c r="B270" s="9" t="s">
        <v>112</v>
      </c>
      <c r="C270" s="9" t="s">
        <v>77</v>
      </c>
      <c r="D270" s="9">
        <v>0</v>
      </c>
      <c r="E270" s="12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s="13" customFormat="1" ht="31.5">
      <c r="A271" s="26" t="s">
        <v>258</v>
      </c>
      <c r="B271" s="9" t="s">
        <v>110</v>
      </c>
      <c r="C271" s="9" t="s">
        <v>71</v>
      </c>
      <c r="D271" s="9" t="s">
        <v>54</v>
      </c>
      <c r="E271" s="12">
        <v>504.47</v>
      </c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13" customFormat="1" ht="15.75">
      <c r="A272" s="26" t="s">
        <v>259</v>
      </c>
      <c r="B272" s="9" t="s">
        <v>111</v>
      </c>
      <c r="C272" s="9" t="s">
        <v>71</v>
      </c>
      <c r="D272" s="9" t="s">
        <v>28</v>
      </c>
      <c r="E272" s="12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13" customFormat="1" ht="15.75">
      <c r="A273" s="26" t="s">
        <v>260</v>
      </c>
      <c r="B273" s="9" t="s">
        <v>68</v>
      </c>
      <c r="C273" s="9" t="s">
        <v>71</v>
      </c>
      <c r="D273" s="9" t="s">
        <v>12</v>
      </c>
      <c r="E273" s="12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13" customFormat="1" ht="15.75">
      <c r="A274" s="26" t="s">
        <v>261</v>
      </c>
      <c r="B274" s="9" t="s">
        <v>112</v>
      </c>
      <c r="C274" s="9" t="s">
        <v>77</v>
      </c>
      <c r="D274" s="45">
        <f>E271/E2</f>
        <v>0.13737317074499084</v>
      </c>
      <c r="E274" s="12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13" customFormat="1" ht="31.5">
      <c r="A275" s="26" t="s">
        <v>262</v>
      </c>
      <c r="B275" s="9" t="s">
        <v>110</v>
      </c>
      <c r="C275" s="9" t="s">
        <v>71</v>
      </c>
      <c r="D275" s="9" t="s">
        <v>53</v>
      </c>
      <c r="E275" s="12">
        <v>0</v>
      </c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13" customFormat="1" ht="15.75">
      <c r="A276" s="26" t="s">
        <v>263</v>
      </c>
      <c r="B276" s="9" t="s">
        <v>111</v>
      </c>
      <c r="C276" s="9" t="s">
        <v>71</v>
      </c>
      <c r="D276" s="9" t="s">
        <v>28</v>
      </c>
      <c r="E276" s="12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13" customFormat="1" ht="15.75">
      <c r="A277" s="26" t="s">
        <v>264</v>
      </c>
      <c r="B277" s="9" t="s">
        <v>68</v>
      </c>
      <c r="C277" s="9" t="s">
        <v>71</v>
      </c>
      <c r="D277" s="9" t="s">
        <v>12</v>
      </c>
      <c r="E277" s="12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13" customFormat="1" ht="15.75">
      <c r="A278" s="26" t="s">
        <v>265</v>
      </c>
      <c r="B278" s="9" t="s">
        <v>112</v>
      </c>
      <c r="C278" s="9" t="s">
        <v>77</v>
      </c>
      <c r="D278" s="45">
        <f>E275/E2</f>
        <v>0</v>
      </c>
      <c r="E278" s="12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13" customFormat="1" ht="31.5">
      <c r="A279" s="26" t="s">
        <v>266</v>
      </c>
      <c r="B279" s="9" t="s">
        <v>110</v>
      </c>
      <c r="C279" s="9" t="s">
        <v>71</v>
      </c>
      <c r="D279" s="9" t="s">
        <v>289</v>
      </c>
      <c r="E279" s="12">
        <v>0</v>
      </c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13" customFormat="1" ht="15.75">
      <c r="A280" s="26" t="s">
        <v>267</v>
      </c>
      <c r="B280" s="9" t="s">
        <v>111</v>
      </c>
      <c r="C280" s="9" t="s">
        <v>71</v>
      </c>
      <c r="D280" s="9" t="s">
        <v>28</v>
      </c>
      <c r="E280" s="12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13" customFormat="1" ht="15.75">
      <c r="A281" s="26" t="s">
        <v>268</v>
      </c>
      <c r="B281" s="9" t="s">
        <v>68</v>
      </c>
      <c r="C281" s="9" t="s">
        <v>71</v>
      </c>
      <c r="D281" s="9" t="s">
        <v>12</v>
      </c>
      <c r="E281" s="12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13" customFormat="1" ht="15.75">
      <c r="A282" s="26" t="s">
        <v>269</v>
      </c>
      <c r="B282" s="9" t="s">
        <v>112</v>
      </c>
      <c r="C282" s="9" t="s">
        <v>77</v>
      </c>
      <c r="D282" s="9">
        <v>0</v>
      </c>
      <c r="E282" s="12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13" customFormat="1" ht="31.5">
      <c r="A283" s="26" t="s">
        <v>270</v>
      </c>
      <c r="B283" s="9" t="s">
        <v>110</v>
      </c>
      <c r="C283" s="9" t="s">
        <v>71</v>
      </c>
      <c r="D283" s="9" t="s">
        <v>339</v>
      </c>
      <c r="E283" s="12">
        <v>0</v>
      </c>
      <c r="F283" s="35" t="s">
        <v>378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13" customFormat="1" ht="15.75">
      <c r="A284" s="26" t="s">
        <v>271</v>
      </c>
      <c r="B284" s="9" t="s">
        <v>111</v>
      </c>
      <c r="C284" s="9" t="s">
        <v>71</v>
      </c>
      <c r="D284" s="9" t="s">
        <v>28</v>
      </c>
      <c r="E284" s="12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13" customFormat="1" ht="15.75">
      <c r="A285" s="26" t="s">
        <v>272</v>
      </c>
      <c r="B285" s="9" t="s">
        <v>68</v>
      </c>
      <c r="C285" s="9" t="s">
        <v>71</v>
      </c>
      <c r="D285" s="9" t="s">
        <v>12</v>
      </c>
      <c r="E285" s="12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13" customFormat="1" ht="15.75">
      <c r="A286" s="26" t="s">
        <v>273</v>
      </c>
      <c r="B286" s="9" t="s">
        <v>112</v>
      </c>
      <c r="C286" s="9" t="s">
        <v>77</v>
      </c>
      <c r="D286" s="45">
        <f>E283/E2</f>
        <v>0</v>
      </c>
      <c r="E286" s="12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13" customFormat="1" ht="31.5">
      <c r="A287" s="26" t="s">
        <v>274</v>
      </c>
      <c r="B287" s="9" t="s">
        <v>110</v>
      </c>
      <c r="C287" s="9" t="s">
        <v>71</v>
      </c>
      <c r="D287" s="9" t="s">
        <v>1</v>
      </c>
      <c r="E287" s="12">
        <v>0</v>
      </c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13" customFormat="1" ht="15.75">
      <c r="A288" s="26" t="s">
        <v>275</v>
      </c>
      <c r="B288" s="9" t="s">
        <v>111</v>
      </c>
      <c r="C288" s="9" t="s">
        <v>71</v>
      </c>
      <c r="D288" s="9" t="s">
        <v>28</v>
      </c>
      <c r="E288" s="12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13" customFormat="1" ht="15.75">
      <c r="A289" s="26" t="s">
        <v>276</v>
      </c>
      <c r="B289" s="9" t="s">
        <v>68</v>
      </c>
      <c r="C289" s="9" t="s">
        <v>71</v>
      </c>
      <c r="D289" s="9" t="s">
        <v>12</v>
      </c>
      <c r="E289" s="12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13" customFormat="1" ht="15.75">
      <c r="A290" s="26" t="s">
        <v>277</v>
      </c>
      <c r="B290" s="9" t="s">
        <v>112</v>
      </c>
      <c r="C290" s="9" t="s">
        <v>77</v>
      </c>
      <c r="D290" s="45">
        <f>E287/E2</f>
        <v>0</v>
      </c>
      <c r="E290" s="12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13" customFormat="1" ht="31.5">
      <c r="A291" s="26" t="s">
        <v>278</v>
      </c>
      <c r="B291" s="9" t="s">
        <v>110</v>
      </c>
      <c r="C291" s="9" t="s">
        <v>71</v>
      </c>
      <c r="D291" s="9" t="s">
        <v>0</v>
      </c>
      <c r="E291" s="12">
        <v>0</v>
      </c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13" customFormat="1" ht="15.75">
      <c r="A292" s="26" t="s">
        <v>279</v>
      </c>
      <c r="B292" s="9" t="s">
        <v>111</v>
      </c>
      <c r="C292" s="9" t="s">
        <v>71</v>
      </c>
      <c r="D292" s="9" t="s">
        <v>28</v>
      </c>
      <c r="E292" s="12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13" customFormat="1" ht="15.75">
      <c r="A293" s="26" t="s">
        <v>280</v>
      </c>
      <c r="B293" s="9" t="s">
        <v>68</v>
      </c>
      <c r="C293" s="9" t="s">
        <v>71</v>
      </c>
      <c r="D293" s="9" t="s">
        <v>12</v>
      </c>
      <c r="E293" s="12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13" customFormat="1" ht="15.75">
      <c r="A294" s="26" t="s">
        <v>281</v>
      </c>
      <c r="B294" s="9" t="s">
        <v>112</v>
      </c>
      <c r="C294" s="9" t="s">
        <v>77</v>
      </c>
      <c r="D294" s="45">
        <f>E291/E2</f>
        <v>0</v>
      </c>
      <c r="E294" s="12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13" customFormat="1" ht="31.5">
      <c r="A295" s="26" t="s">
        <v>283</v>
      </c>
      <c r="B295" s="9" t="s">
        <v>110</v>
      </c>
      <c r="C295" s="9" t="s">
        <v>71</v>
      </c>
      <c r="D295" s="9" t="s">
        <v>55</v>
      </c>
      <c r="E295" s="12">
        <v>0</v>
      </c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13" customFormat="1" ht="15.75">
      <c r="A296" s="26" t="s">
        <v>285</v>
      </c>
      <c r="B296" s="9" t="s">
        <v>111</v>
      </c>
      <c r="C296" s="9" t="s">
        <v>71</v>
      </c>
      <c r="D296" s="9" t="s">
        <v>28</v>
      </c>
      <c r="E296" s="12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13" customFormat="1" ht="15.75">
      <c r="A297" s="26" t="s">
        <v>286</v>
      </c>
      <c r="B297" s="9" t="s">
        <v>68</v>
      </c>
      <c r="C297" s="9" t="s">
        <v>71</v>
      </c>
      <c r="D297" s="9" t="s">
        <v>12</v>
      </c>
      <c r="E297" s="12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s="13" customFormat="1" ht="15.75">
      <c r="A298" s="26" t="s">
        <v>287</v>
      </c>
      <c r="B298" s="9" t="s">
        <v>112</v>
      </c>
      <c r="C298" s="9" t="s">
        <v>77</v>
      </c>
      <c r="D298" s="45">
        <f>E295/E2</f>
        <v>0</v>
      </c>
      <c r="E298" s="12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13" customFormat="1" ht="31.5">
      <c r="A299" s="26" t="s">
        <v>290</v>
      </c>
      <c r="B299" s="9" t="s">
        <v>110</v>
      </c>
      <c r="C299" s="9" t="s">
        <v>71</v>
      </c>
      <c r="D299" s="9" t="s">
        <v>56</v>
      </c>
      <c r="E299" s="12">
        <v>0</v>
      </c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13" customFormat="1" ht="15.75">
      <c r="A300" s="26" t="s">
        <v>291</v>
      </c>
      <c r="B300" s="9" t="s">
        <v>111</v>
      </c>
      <c r="C300" s="9" t="s">
        <v>71</v>
      </c>
      <c r="D300" s="9" t="s">
        <v>28</v>
      </c>
      <c r="E300" s="12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13" customFormat="1" ht="15.75">
      <c r="A301" s="26" t="s">
        <v>292</v>
      </c>
      <c r="B301" s="9" t="s">
        <v>68</v>
      </c>
      <c r="C301" s="9" t="s">
        <v>71</v>
      </c>
      <c r="D301" s="9" t="s">
        <v>12</v>
      </c>
      <c r="E301" s="12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s="13" customFormat="1" ht="15.75">
      <c r="A302" s="26" t="s">
        <v>293</v>
      </c>
      <c r="B302" s="9" t="s">
        <v>112</v>
      </c>
      <c r="C302" s="9" t="s">
        <v>77</v>
      </c>
      <c r="D302" s="45">
        <f>E299/E2</f>
        <v>0</v>
      </c>
      <c r="E302" s="12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s="13" customFormat="1" ht="31.5">
      <c r="A303" s="26" t="s">
        <v>371</v>
      </c>
      <c r="B303" s="9" t="s">
        <v>110</v>
      </c>
      <c r="C303" s="9" t="s">
        <v>71</v>
      </c>
      <c r="D303" s="9" t="s">
        <v>57</v>
      </c>
      <c r="E303" s="12">
        <v>0</v>
      </c>
      <c r="F303" s="35" t="s">
        <v>334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</row>
    <row r="304" spans="1:22" s="13" customFormat="1" ht="15.75">
      <c r="A304" s="26" t="s">
        <v>372</v>
      </c>
      <c r="B304" s="9" t="s">
        <v>111</v>
      </c>
      <c r="C304" s="9" t="s">
        <v>71</v>
      </c>
      <c r="D304" s="9" t="s">
        <v>28</v>
      </c>
      <c r="E304" s="12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s="13" customFormat="1" ht="15.75">
      <c r="A305" s="26" t="s">
        <v>373</v>
      </c>
      <c r="B305" s="9" t="s">
        <v>68</v>
      </c>
      <c r="C305" s="9" t="s">
        <v>71</v>
      </c>
      <c r="D305" s="9" t="s">
        <v>326</v>
      </c>
      <c r="E305" s="12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</row>
    <row r="306" spans="1:22" s="13" customFormat="1" ht="15.75">
      <c r="A306" s="26" t="s">
        <v>374</v>
      </c>
      <c r="B306" s="9" t="s">
        <v>112</v>
      </c>
      <c r="C306" s="9" t="s">
        <v>77</v>
      </c>
      <c r="D306" s="45">
        <f>E303/E2</f>
        <v>0</v>
      </c>
      <c r="E306" s="12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</row>
    <row r="307" spans="1:22" s="13" customFormat="1" ht="15.75">
      <c r="A307" s="26"/>
      <c r="B307" s="23" t="s">
        <v>282</v>
      </c>
      <c r="C307" s="9" t="s">
        <v>77</v>
      </c>
      <c r="D307" s="33">
        <f>SUM(D142,D28,D34,D60,D66,D96,D118,D124,D130,D136,D152,D162,D220,D266)</f>
        <v>493972.97909055994</v>
      </c>
      <c r="E307" s="12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4" ht="15.75">
      <c r="A308" s="38" t="s">
        <v>294</v>
      </c>
      <c r="B308" s="38"/>
      <c r="C308" s="38"/>
      <c r="D308" s="38"/>
    </row>
    <row r="309" spans="1:4" ht="15.75">
      <c r="A309" s="7" t="s">
        <v>295</v>
      </c>
      <c r="B309" s="8" t="s">
        <v>296</v>
      </c>
      <c r="C309" s="8" t="s">
        <v>297</v>
      </c>
      <c r="D309" s="46">
        <f>'[1]2018 Управл'!$AA$48</f>
        <v>3</v>
      </c>
    </row>
    <row r="310" spans="1:4" ht="15.75">
      <c r="A310" s="7" t="s">
        <v>298</v>
      </c>
      <c r="B310" s="8" t="s">
        <v>299</v>
      </c>
      <c r="C310" s="8" t="s">
        <v>297</v>
      </c>
      <c r="D310" s="46">
        <f>'[1]2018 Управл'!$AB$48</f>
        <v>3</v>
      </c>
    </row>
    <row r="311" spans="1:4" ht="15.75">
      <c r="A311" s="7" t="s">
        <v>300</v>
      </c>
      <c r="B311" s="8" t="s">
        <v>301</v>
      </c>
      <c r="C311" s="8" t="s">
        <v>297</v>
      </c>
      <c r="D311" s="8">
        <v>0</v>
      </c>
    </row>
    <row r="312" spans="1:4" ht="15.75">
      <c r="A312" s="7" t="s">
        <v>302</v>
      </c>
      <c r="B312" s="8" t="s">
        <v>303</v>
      </c>
      <c r="C312" s="8" t="s">
        <v>77</v>
      </c>
      <c r="D312" s="47">
        <f>'[1]2018 Управл'!$AD$48</f>
        <v>-87219.69</v>
      </c>
    </row>
    <row r="313" spans="1:4" ht="15.75">
      <c r="A313" s="38" t="s">
        <v>304</v>
      </c>
      <c r="B313" s="38"/>
      <c r="C313" s="38"/>
      <c r="D313" s="38"/>
    </row>
    <row r="314" spans="1:4" ht="15.75">
      <c r="A314" s="7" t="s">
        <v>305</v>
      </c>
      <c r="B314" s="8" t="s">
        <v>76</v>
      </c>
      <c r="C314" s="8" t="s">
        <v>77</v>
      </c>
      <c r="D314" s="8">
        <v>0</v>
      </c>
    </row>
    <row r="315" spans="1:4" ht="15.75">
      <c r="A315" s="7" t="s">
        <v>306</v>
      </c>
      <c r="B315" s="8" t="s">
        <v>78</v>
      </c>
      <c r="C315" s="8" t="s">
        <v>77</v>
      </c>
      <c r="D315" s="8">
        <v>0</v>
      </c>
    </row>
    <row r="316" spans="1:4" ht="15.75">
      <c r="A316" s="7" t="s">
        <v>307</v>
      </c>
      <c r="B316" s="8" t="s">
        <v>80</v>
      </c>
      <c r="C316" s="8" t="s">
        <v>77</v>
      </c>
      <c r="D316" s="8">
        <v>0</v>
      </c>
    </row>
    <row r="317" spans="1:4" ht="15.75">
      <c r="A317" s="7" t="s">
        <v>308</v>
      </c>
      <c r="B317" s="8" t="s">
        <v>103</v>
      </c>
      <c r="C317" s="8" t="s">
        <v>77</v>
      </c>
      <c r="D317" s="8">
        <v>0</v>
      </c>
    </row>
    <row r="318" spans="1:4" ht="15.75">
      <c r="A318" s="7" t="s">
        <v>309</v>
      </c>
      <c r="B318" s="8" t="s">
        <v>310</v>
      </c>
      <c r="C318" s="8" t="s">
        <v>77</v>
      </c>
      <c r="D318" s="8">
        <v>0</v>
      </c>
    </row>
    <row r="319" spans="1:4" ht="15.75">
      <c r="A319" s="7" t="s">
        <v>311</v>
      </c>
      <c r="B319" s="8" t="s">
        <v>105</v>
      </c>
      <c r="C319" s="8" t="s">
        <v>77</v>
      </c>
      <c r="D319" s="8">
        <v>0</v>
      </c>
    </row>
    <row r="320" spans="1:4" ht="15.75">
      <c r="A320" s="38" t="s">
        <v>312</v>
      </c>
      <c r="B320" s="38"/>
      <c r="C320" s="38"/>
      <c r="D320" s="38"/>
    </row>
    <row r="321" spans="1:4" ht="15.75">
      <c r="A321" s="7" t="s">
        <v>313</v>
      </c>
      <c r="B321" s="8" t="s">
        <v>296</v>
      </c>
      <c r="C321" s="8" t="s">
        <v>297</v>
      </c>
      <c r="D321" s="8">
        <v>0</v>
      </c>
    </row>
    <row r="322" spans="1:4" ht="15.75">
      <c r="A322" s="7" t="s">
        <v>314</v>
      </c>
      <c r="B322" s="8" t="s">
        <v>299</v>
      </c>
      <c r="C322" s="8" t="s">
        <v>297</v>
      </c>
      <c r="D322" s="8">
        <v>0</v>
      </c>
    </row>
    <row r="323" spans="1:4" ht="15.75">
      <c r="A323" s="7" t="s">
        <v>315</v>
      </c>
      <c r="B323" s="8" t="s">
        <v>316</v>
      </c>
      <c r="C323" s="8" t="s">
        <v>297</v>
      </c>
      <c r="D323" s="8">
        <v>0</v>
      </c>
    </row>
    <row r="324" spans="1:4" ht="15.75">
      <c r="A324" s="7" t="s">
        <v>317</v>
      </c>
      <c r="B324" s="8" t="s">
        <v>303</v>
      </c>
      <c r="C324" s="8" t="s">
        <v>77</v>
      </c>
      <c r="D324" s="8">
        <v>0</v>
      </c>
    </row>
    <row r="325" spans="1:4" ht="15.75">
      <c r="A325" s="38" t="s">
        <v>318</v>
      </c>
      <c r="B325" s="38"/>
      <c r="C325" s="38"/>
      <c r="D325" s="38"/>
    </row>
    <row r="326" spans="1:4" ht="15.75">
      <c r="A326" s="7" t="s">
        <v>319</v>
      </c>
      <c r="B326" s="8" t="s">
        <v>320</v>
      </c>
      <c r="C326" s="8" t="s">
        <v>297</v>
      </c>
      <c r="D326" s="8">
        <v>0</v>
      </c>
    </row>
    <row r="327" spans="1:4" ht="15.75">
      <c r="A327" s="7" t="s">
        <v>321</v>
      </c>
      <c r="B327" s="8" t="s">
        <v>322</v>
      </c>
      <c r="C327" s="8" t="s">
        <v>297</v>
      </c>
      <c r="D327" s="8">
        <v>0</v>
      </c>
    </row>
    <row r="328" spans="1:4" ht="31.5">
      <c r="A328" s="7" t="s">
        <v>323</v>
      </c>
      <c r="B328" s="8" t="s">
        <v>324</v>
      </c>
      <c r="C328" s="8" t="s">
        <v>77</v>
      </c>
      <c r="D328" s="8">
        <v>0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2019-03-29T08:02:01Z</dcterms:modified>
  <cp:category/>
  <cp:version/>
  <cp:contentType/>
  <cp:contentStatus/>
</cp:coreProperties>
</file>