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<sst xmlns="http://schemas.openxmlformats.org/spreadsheetml/2006/main" count="971" uniqueCount="383">
  <si>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</si>
  <si>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</si>
  <si>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</si>
  <si>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</si>
  <si>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</si>
  <si>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</si>
  <si>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</si>
  <si>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</si>
  <si>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</si>
  <si>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</si>
  <si>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</si>
  <si>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</si>
  <si>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</si>
  <si>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</si>
  <si>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</si>
  <si>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</si>
  <si>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</si>
  <si>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</si>
  <si>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</si>
  <si>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</si>
  <si>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</si>
  <si>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</si>
  <si>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</si>
  <si>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</si>
  <si>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</si>
  <si>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</si>
  <si>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</si>
  <si>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</si>
  <si>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</si>
  <si>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</si>
  <si>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</si>
  <si>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</si>
  <si>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</si>
  <si>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</si>
  <si>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</si>
  <si>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</si>
  <si>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</si>
  <si>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</si>
  <si>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</si>
  <si>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</si>
  <si>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</si>
  <si>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</si>
  <si>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</si>
  <si>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</si>
  <si>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</si>
  <si>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</si>
  <si>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</si>
  <si>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</si>
  <si>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</si>
  <si>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</si>
  <si>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</si>
  <si>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</si>
  <si>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</si>
  <si>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</si>
  <si>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</si>
  <si>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</si>
  <si>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</si>
  <si>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</si>
  <si>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</si>
  <si>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</si>
  <si>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</si>
  <si>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</si>
  <si>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</si>
  <si>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</si>
  <si>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</si>
  <si>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</si>
  <si>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</si>
  <si>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</si>
  <si>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</si>
  <si>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</si>
  <si>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</si>
  <si>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</si>
  <si>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</si>
  <si>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</si>
  <si>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</si>
  <si>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</si>
  <si>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</si>
  <si>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</si>
  <si>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</si>
  <si>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</si>
  <si>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</si>
  <si>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</si>
  <si>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</si>
  <si>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</si>
  <si>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</si>
  <si>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</si>
  <si>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</si>
  <si>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</si>
  <si>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</si>
  <si>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</si>
  <si>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</si>
  <si>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</si>
  <si>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</si>
  <si>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</si>
  <si>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</si>
  <si>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</si>
  <si>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</si>
  <si>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</si>
  <si>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</si>
  <si>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</si>
  <si>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</si>
  <si>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</si>
  <si>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</si>
  <si>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</si>
  <si>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</si>
  <si>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</si>
  <si>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</si>
  <si>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</si>
  <si>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</si>
  <si>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</si>
  <si>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</si>
  <si>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</si>
  <si>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</si>
  <si>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</si>
  <si>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</si>
  <si>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</si>
  <si>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</si>
  <si>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</si>
  <si>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</si>
  <si>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</si>
  <si>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</si>
  <si>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</si>
  <si>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</si>
  <si>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</si>
  <si>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</si>
  <si>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</si>
  <si>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</si>
  <si>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</si>
  <si>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</si>
  <si>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</si>
  <si>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</si>
  <si>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</si>
  <si>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</si>
  <si>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</si>
  <si>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</si>
  <si>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</si>
  <si>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</si>
  <si>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</si>
  <si>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</si>
  <si>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</si>
  <si>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</si>
  <si>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</si>
  <si>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</si>
  <si>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</si>
  <si>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</si>
  <si>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</si>
  <si>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</si>
  <si>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</si>
  <si>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</si>
  <si>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</si>
  <si>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</si>
  <si>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</si>
  <si>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</si>
  <si>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</si>
  <si>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</si>
  <si>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</si>
  <si>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</si>
  <si>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</si>
  <si>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</si>
  <si>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</si>
  <si>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</si>
  <si>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</si>
  <si>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</si>
  <si>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</si>
  <si>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</si>
  <si>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</si>
  <si>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</si>
  <si>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</si>
  <si>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</si>
  <si>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</si>
  <si>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</si>
  <si>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</si>
  <si>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</si>
  <si>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</si>
  <si>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</si>
  <si>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</si>
  <si>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</si>
  <si>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</si>
  <si>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</si>
  <si>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</si>
  <si>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</si>
  <si>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</si>
  <si>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</si>
  <si>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</si>
  <si>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</si>
  <si>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</si>
  <si>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</si>
  <si>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</si>
  <si>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</si>
  <si>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</si>
  <si>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</si>
  <si>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</si>
  <si>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</si>
  <si>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</si>
  <si>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</si>
  <si>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</si>
  <si>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</si>
  <si>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</si>
  <si>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</si>
  <si>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</si>
  <si>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</si>
  <si>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</si>
  <si>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</si>
  <si>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</si>
  <si>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</si>
  <si>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</si>
  <si>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</si>
  <si>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</si>
  <si>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</si>
  <si>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</si>
  <si>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</si>
  <si>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</si>
  <si>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</si>
  <si>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</si>
  <si>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</si>
  <si>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</si>
  <si>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</si>
  <si>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</si>
  <si>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</si>
  <si>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</si>
  <si>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</si>
  <si>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</si>
  <si>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</si>
  <si>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</si>
  <si>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</si>
  <si>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</si>
  <si>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</si>
  <si>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</si>
  <si>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</si>
  <si>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</si>
  <si>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</si>
  <si>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</si>
  <si>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</si>
  <si>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</si>
  <si>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</si>
  <si>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</si>
  <si>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</si>
  <si>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</si>
  <si>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</si>
  <si>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</si>
  <si>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</si>
  <si>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</si>
  <si>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</si>
  <si>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</si>
  <si>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</si>
  <si>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</si>
  <si>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</si>
  <si>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</si>
  <si>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</si>
  <si>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</si>
  <si>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</si>
  <si>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</si>
  <si>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</si>
  <si>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</si>
  <si>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</si>
  <si>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</si>
  <si>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</si>
  <si>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</si>
  <si>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</si>
  <si>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</si>
  <si>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</si>
  <si>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</si>
  <si>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</si>
  <si>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</si>
  <si>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</si>
  <si>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</si>
  <si>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</si>
  <si>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</si>
  <si>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</si>
  <si>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</si>
  <si>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</si>
  <si>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</si>
  <si>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</si>
  <si>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</si>
  <si>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</si>
  <si>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</si>
  <si>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</si>
  <si>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</si>
  <si>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</si>
  <si>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</si>
  <si>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</si>
  <si>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</si>
  <si>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</si>
  <si>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</si>
  <si>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</si>
  <si>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</si>
  <si>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</si>
  <si>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</si>
  <si>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</si>
  <si>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</si>
  <si>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</si>
  <si>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</si>
  <si>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</si>
  <si>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</si>
  <si>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</si>
  <si>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</si>
  <si>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</si>
  <si>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</si>
  <si>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</si>
  <si>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</si>
  <si>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</si>
  <si>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</si>
  <si>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</si>
  <si>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</si>
  <si>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</si>
  <si>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</si>
  <si>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</si>
  <si>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</si>
  <si>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</si>
  <si>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</si>
  <si>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</si>
  <si>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</si>
  <si>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</si>
  <si>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</si>
  <si>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</si>
  <si>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</si>
  <si>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</si>
  <si>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</si>
  <si>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</si>
  <si>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</si>
  <si>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</si>
  <si>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</si>
  <si>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</si>
  <si>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</si>
  <si>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</si>
  <si>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</si>
  <si>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</si>
  <si>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</si>
  <si>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</si>
  <si>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</si>
  <si>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</si>
  <si>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</si>
  <si>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</si>
  <si>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</si>
  <si>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</si>
  <si>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</si>
  <si>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</si>
  <si>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</si>
  <si>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</si>
  <si>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</si>
  <si>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</si>
  <si>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</si>
  <si>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</si>
  <si>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</si>
  <si>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</si>
  <si>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</si>
  <si>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</si>
  <si>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</si>
  <si>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</si>
  <si>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</si>
  <si>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</si>
  <si>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</si>
  <si>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</si>
  <si>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</si>
  <si>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</si>
  <si>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</si>
  <si>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</si>
  <si>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</si>
  <si>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</si>
  <si>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</si>
  <si>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</si>
  <si>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</si>
  <si>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</si>
  <si>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</si>
  <si>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</si>
  <si>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</si>
  <si>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</si>
  <si>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</si>
  <si>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</si>
  <si>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</si>
  <si>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</si>
  <si>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</si>
  <si>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</si>
  <si>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</si>
  <si>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</si>
  <si>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</si>
  <si>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</si>
  <si>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санузел - 1 раз в год; кухня - 2 раза в год, ремонт - по мере необходимости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</si>
  <si>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</si>
  <si>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2018 год по дому № 27  ул. Ленина                        в г. Липецке</t>
  </si>
  <si>
    <t>31.03.2019 г.</t>
  </si>
  <si>
    <t>01.01.2018 г.</t>
  </si>
  <si>
    <t>31.12.2018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</si>
</sst>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1;&#1077;&#1085;&#1080;&#1085;&#1072;,%20&#1076;.%2027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37">
          <cell r="HW37">
            <v>6984.454089600002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3">
          <cell r="I53">
            <v>2184.99</v>
          </cell>
          <cell r="M53">
            <v>30920.010000000002</v>
          </cell>
          <cell r="P53">
            <v>17593.056</v>
          </cell>
          <cell r="U53">
            <v>19961.352</v>
          </cell>
          <cell r="V53">
            <v>10976.87</v>
          </cell>
          <cell r="W53">
            <v>746.15</v>
          </cell>
          <cell r="Z53">
            <v>21314.663999999997</v>
          </cell>
          <cell r="AA53">
            <v>2</v>
          </cell>
          <cell r="AB53">
            <v>2</v>
          </cell>
          <cell r="AD53">
            <v>-8775.87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1008.61</v>
          </cell>
        </row>
        <row r="24">
          <cell r="D24">
            <v>4751.079768799904</v>
          </cell>
        </row>
        <row r="25">
          <cell r="D25">
            <v>27805.59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EW4">
            <v>2058.3</v>
          </cell>
        </row>
        <row r="39">
          <cell r="EW39">
            <v>0.122383</v>
          </cell>
        </row>
        <row r="43">
          <cell r="EW43">
            <v>0.069227</v>
          </cell>
        </row>
        <row r="46">
          <cell r="EW46">
            <v>0.159</v>
          </cell>
        </row>
        <row r="47">
          <cell r="EW47">
            <v>0.301</v>
          </cell>
        </row>
        <row r="48">
          <cell r="EW48">
            <v>0.077</v>
          </cell>
        </row>
        <row r="51">
          <cell r="EW51">
            <v>0.216</v>
          </cell>
        </row>
        <row r="52">
          <cell r="EW52">
            <v>0.044</v>
          </cell>
        </row>
        <row r="53">
          <cell r="EW53">
            <v>0.034</v>
          </cell>
        </row>
        <row r="55">
          <cell r="EW55">
            <v>0.268</v>
          </cell>
        </row>
        <row r="56">
          <cell r="EW56">
            <v>0.642</v>
          </cell>
        </row>
        <row r="58">
          <cell r="EW58">
            <v>0.024</v>
          </cell>
        </row>
        <row r="59">
          <cell r="EW59">
            <v>0.284</v>
          </cell>
        </row>
        <row r="60">
          <cell r="EW60">
            <v>0.012</v>
          </cell>
        </row>
        <row r="73">
          <cell r="EW73">
            <v>0.026393</v>
          </cell>
        </row>
        <row r="75">
          <cell r="EW75">
            <v>0.062331</v>
          </cell>
        </row>
        <row r="76">
          <cell r="EW76">
            <v>0.712702</v>
          </cell>
        </row>
        <row r="77">
          <cell r="EW77">
            <v>0.885</v>
          </cell>
        </row>
        <row r="78">
          <cell r="EW78">
            <v>1.875</v>
          </cell>
        </row>
        <row r="101">
          <cell r="EW101">
            <v>1.2254</v>
          </cell>
        </row>
        <row r="102">
          <cell r="EW102">
            <v>0.780985</v>
          </cell>
        </row>
        <row r="123">
          <cell r="EW123">
            <v>112303.54848960001</v>
          </cell>
        </row>
        <row r="124">
          <cell r="EW124">
            <v>161341.29454319994</v>
          </cell>
        </row>
        <row r="125">
          <cell r="EW125">
            <v>30266.889840000003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W4">
            <v>2058.3</v>
          </cell>
        </row>
        <row r="38">
          <cell r="EW38">
            <v>0.171914</v>
          </cell>
        </row>
        <row r="42">
          <cell r="EW42">
            <v>0.100083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U6" sqref="U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1" customWidth="1"/>
    <col min="5" max="5" width="18.7109375" style="31" hidden="1" customWidth="1"/>
    <col min="6" max="6" width="17.8515625" style="38" hidden="1" customWidth="1"/>
    <col min="7" max="7" width="21.28125" style="38" hidden="1" customWidth="1"/>
    <col min="8" max="8" width="9.140625" style="27" hidden="1" customWidth="1"/>
    <col min="9" max="9" width="9.140625" style="3" hidden="1" customWidth="1"/>
    <col min="10" max="22" width="9.140625" style="3" customWidth="1"/>
    <col min="23" max="16384" width="9.140625" style="4" customWidth="1"/>
  </cols>
  <sheetData>
    <row r="1" ht="15.75">
      <c r="E1" s="31" t="s">
        <v>325</v>
      </c>
    </row>
    <row r="2" spans="1:22" s="6" customFormat="1" ht="33.75" customHeight="1">
      <c r="A2" s="42" t="s">
        <v>379</v>
      </c>
      <c r="B2" s="42"/>
      <c r="C2" s="42"/>
      <c r="D2" s="42"/>
      <c r="E2" s="31">
        <v>2058.3</v>
      </c>
      <c r="F2" s="22"/>
      <c r="G2" s="22"/>
      <c r="H2" s="2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29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5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25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25" t="s">
        <v>382</v>
      </c>
    </row>
    <row r="8" spans="1:4" ht="42.75" customHeight="1">
      <c r="A8" s="41" t="s">
        <v>106</v>
      </c>
      <c r="B8" s="41"/>
      <c r="C8" s="41"/>
      <c r="D8" s="41"/>
    </row>
    <row r="9" spans="1:4" ht="15.75">
      <c r="A9" s="7" t="s">
        <v>60</v>
      </c>
      <c r="B9" s="8" t="s">
        <v>75</v>
      </c>
      <c r="C9" s="8" t="s">
        <v>76</v>
      </c>
      <c r="D9" s="29">
        <f>'[3]по форме'!$D$23</f>
        <v>1008.61</v>
      </c>
    </row>
    <row r="10" spans="1:4" ht="15.75">
      <c r="A10" s="7" t="s">
        <v>61</v>
      </c>
      <c r="B10" s="8" t="s">
        <v>77</v>
      </c>
      <c r="C10" s="8" t="s">
        <v>76</v>
      </c>
      <c r="D10" s="29">
        <f>'[3]по форме'!$D$24</f>
        <v>4751.079768799904</v>
      </c>
    </row>
    <row r="11" spans="1:4" ht="15.75">
      <c r="A11" s="7" t="s">
        <v>78</v>
      </c>
      <c r="B11" s="8" t="s">
        <v>79</v>
      </c>
      <c r="C11" s="8" t="s">
        <v>76</v>
      </c>
      <c r="D11" s="29">
        <f>'[3]по форме'!$D$25</f>
        <v>27805.59</v>
      </c>
    </row>
    <row r="12" spans="1:4" ht="31.5">
      <c r="A12" s="7" t="s">
        <v>80</v>
      </c>
      <c r="B12" s="8" t="s">
        <v>81</v>
      </c>
      <c r="C12" s="8" t="s">
        <v>76</v>
      </c>
      <c r="D12" s="29">
        <f>D13+D14+D15</f>
        <v>303911.73287279997</v>
      </c>
    </row>
    <row r="13" spans="1:4" ht="15.75">
      <c r="A13" s="7" t="s">
        <v>97</v>
      </c>
      <c r="B13" s="10" t="s">
        <v>82</v>
      </c>
      <c r="C13" s="8" t="s">
        <v>76</v>
      </c>
      <c r="D13" s="29">
        <f>'[4]гук(2016)'!$EW$124</f>
        <v>161341.29454319994</v>
      </c>
    </row>
    <row r="14" spans="1:4" ht="15.75">
      <c r="A14" s="7" t="s">
        <v>98</v>
      </c>
      <c r="B14" s="10" t="s">
        <v>83</v>
      </c>
      <c r="C14" s="8" t="s">
        <v>76</v>
      </c>
      <c r="D14" s="29">
        <f>'[4]гук(2016)'!$EW$123</f>
        <v>112303.54848960001</v>
      </c>
    </row>
    <row r="15" spans="1:4" ht="15.75">
      <c r="A15" s="7" t="s">
        <v>99</v>
      </c>
      <c r="B15" s="10" t="s">
        <v>84</v>
      </c>
      <c r="C15" s="8" t="s">
        <v>76</v>
      </c>
      <c r="D15" s="29">
        <f>'[4]гук(2016)'!$EW$125</f>
        <v>30266.889840000003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264215.85287279997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D12-D25+D260+D276</f>
        <v>264215.85287279997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269975.54264159984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'[2]2018 Управл'!$I$53</f>
        <v>2184.99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D22-D255</f>
        <v>6082.599367999879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f>'[2]2018 Управл'!$M$53</f>
        <v>30920.010000000002</v>
      </c>
      <c r="E25" s="31">
        <f>D12-(D16+D10)+D260-D24+D11</f>
        <v>47891.92086320024</v>
      </c>
    </row>
    <row r="26" spans="1:22" s="12" customFormat="1" ht="35.25" customHeight="1">
      <c r="A26" s="43" t="s">
        <v>105</v>
      </c>
      <c r="B26" s="43"/>
      <c r="C26" s="43"/>
      <c r="D26" s="43"/>
      <c r="E26" s="31"/>
      <c r="F26" s="38"/>
      <c r="G26" s="38"/>
      <c r="H26" s="2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30" t="s">
        <v>10</v>
      </c>
      <c r="E27" s="31"/>
      <c r="F27" s="22"/>
      <c r="G27" s="22"/>
      <c r="H27" s="2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44">
        <f>F28</f>
        <v>21859.146000000004</v>
      </c>
      <c r="E28" s="31">
        <f>'[2]2018 Управл'!$U$53</f>
        <v>19961.352</v>
      </c>
      <c r="F28" s="38">
        <f>'[4]гук(2016)'!$EW$77*12*'[4]гук(2016)'!$EW$4</f>
        <v>21859.146000000004</v>
      </c>
      <c r="G28" s="38"/>
      <c r="H28" s="2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44" t="s">
        <v>4</v>
      </c>
      <c r="E29" s="31"/>
      <c r="F29" s="38"/>
      <c r="G29" s="38"/>
      <c r="H29" s="2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44" t="s">
        <v>11</v>
      </c>
      <c r="E30" s="31"/>
      <c r="F30" s="38"/>
      <c r="G30" s="38"/>
      <c r="H30" s="2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44" t="s">
        <v>12</v>
      </c>
      <c r="E31" s="31"/>
      <c r="F31" s="38"/>
      <c r="G31" s="38"/>
      <c r="H31" s="2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44">
        <f>E28/E2</f>
        <v>9.697979886313947</v>
      </c>
      <c r="E32" s="31"/>
      <c r="F32" s="38"/>
      <c r="G32" s="38"/>
      <c r="H32" s="2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9" t="s">
        <v>118</v>
      </c>
      <c r="B33" s="21" t="s">
        <v>107</v>
      </c>
      <c r="C33" s="21" t="s">
        <v>70</v>
      </c>
      <c r="D33" s="26" t="s">
        <v>13</v>
      </c>
      <c r="E33" s="31" t="s">
        <v>327</v>
      </c>
      <c r="F33" s="22"/>
      <c r="G33" s="22"/>
      <c r="H33" s="2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25">
        <f>E35+E39+E43+E47+E51+E55</f>
        <v>27421.09</v>
      </c>
      <c r="E34" s="31"/>
      <c r="F34" s="38"/>
      <c r="G34" s="38"/>
      <c r="H34" s="2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2" customFormat="1" ht="31.5">
      <c r="A35" s="24" t="s">
        <v>120</v>
      </c>
      <c r="B35" s="9" t="s">
        <v>109</v>
      </c>
      <c r="C35" s="9" t="s">
        <v>70</v>
      </c>
      <c r="D35" s="25" t="s">
        <v>14</v>
      </c>
      <c r="E35" s="31">
        <f>1333.78</f>
        <v>1333.78</v>
      </c>
      <c r="F35" s="38"/>
      <c r="G35" s="38"/>
      <c r="H35" s="2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25" t="s">
        <v>21</v>
      </c>
      <c r="E36" s="31"/>
      <c r="F36" s="38"/>
      <c r="G36" s="38"/>
      <c r="H36" s="2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2" customFormat="1" ht="15.75">
      <c r="A37" s="24" t="s">
        <v>122</v>
      </c>
      <c r="B37" s="9" t="s">
        <v>67</v>
      </c>
      <c r="C37" s="9" t="s">
        <v>70</v>
      </c>
      <c r="D37" s="25" t="s">
        <v>12</v>
      </c>
      <c r="E37" s="31"/>
      <c r="F37" s="38"/>
      <c r="G37" s="38"/>
      <c r="H37" s="2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25">
        <f>E35/E2</f>
        <v>0.6480007773405236</v>
      </c>
      <c r="E38" s="31"/>
      <c r="F38" s="38"/>
      <c r="G38" s="38"/>
      <c r="H38" s="2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2" customFormat="1" ht="31.5">
      <c r="A39" s="24" t="s">
        <v>124</v>
      </c>
      <c r="B39" s="9" t="s">
        <v>109</v>
      </c>
      <c r="C39" s="9" t="s">
        <v>70</v>
      </c>
      <c r="D39" s="25" t="s">
        <v>326</v>
      </c>
      <c r="E39" s="31">
        <f>637.25</f>
        <v>637.25</v>
      </c>
      <c r="F39" s="38"/>
      <c r="G39" s="38"/>
      <c r="H39" s="2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25" t="s">
        <v>38</v>
      </c>
      <c r="E40" s="31"/>
      <c r="F40" s="38"/>
      <c r="G40" s="38"/>
      <c r="H40" s="2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2" customFormat="1" ht="15.75">
      <c r="A41" s="24" t="s">
        <v>126</v>
      </c>
      <c r="B41" s="9" t="s">
        <v>67</v>
      </c>
      <c r="C41" s="9" t="s">
        <v>70</v>
      </c>
      <c r="D41" s="25" t="s">
        <v>12</v>
      </c>
      <c r="E41" s="31"/>
      <c r="F41" s="38"/>
      <c r="G41" s="38"/>
      <c r="H41" s="2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25">
        <f>E39/E2</f>
        <v>0.3096001554681047</v>
      </c>
      <c r="E42" s="31"/>
      <c r="F42" s="38"/>
      <c r="G42" s="38"/>
      <c r="H42" s="2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2" customFormat="1" ht="31.5">
      <c r="A43" s="24" t="s">
        <v>128</v>
      </c>
      <c r="B43" s="9" t="s">
        <v>109</v>
      </c>
      <c r="C43" s="9" t="s">
        <v>70</v>
      </c>
      <c r="D43" s="25" t="s">
        <v>15</v>
      </c>
      <c r="E43" s="31">
        <f>7891.11</f>
        <v>7891.11</v>
      </c>
      <c r="F43" s="38"/>
      <c r="G43" s="38"/>
      <c r="H43" s="2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25" t="s">
        <v>34</v>
      </c>
      <c r="E44" s="31"/>
      <c r="F44" s="38"/>
      <c r="G44" s="38"/>
      <c r="H44" s="2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2" customFormat="1" ht="15.75">
      <c r="A45" s="24" t="s">
        <v>130</v>
      </c>
      <c r="B45" s="9" t="s">
        <v>67</v>
      </c>
      <c r="C45" s="9" t="s">
        <v>70</v>
      </c>
      <c r="D45" s="25" t="s">
        <v>12</v>
      </c>
      <c r="E45" s="31"/>
      <c r="F45" s="38"/>
      <c r="G45" s="38"/>
      <c r="H45" s="2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25">
        <f>E43/E2</f>
        <v>3.8337997376475728</v>
      </c>
      <c r="E46" s="31"/>
      <c r="F46" s="38"/>
      <c r="G46" s="38"/>
      <c r="H46" s="2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2" customFormat="1" ht="31.5">
      <c r="A47" s="24" t="s">
        <v>339</v>
      </c>
      <c r="B47" s="9" t="s">
        <v>109</v>
      </c>
      <c r="C47" s="9" t="s">
        <v>70</v>
      </c>
      <c r="D47" s="25" t="s">
        <v>16</v>
      </c>
      <c r="E47" s="31">
        <f>17558.95</f>
        <v>17558.95</v>
      </c>
      <c r="F47" s="38"/>
      <c r="G47" s="38"/>
      <c r="H47" s="2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2" customFormat="1" ht="15.75">
      <c r="A48" s="24" t="s">
        <v>340</v>
      </c>
      <c r="B48" s="9" t="s">
        <v>110</v>
      </c>
      <c r="C48" s="9" t="s">
        <v>70</v>
      </c>
      <c r="D48" s="25" t="s">
        <v>17</v>
      </c>
      <c r="E48" s="31"/>
      <c r="F48" s="38"/>
      <c r="G48" s="38"/>
      <c r="H48" s="2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2" customFormat="1" ht="15.75">
      <c r="A49" s="24" t="s">
        <v>341</v>
      </c>
      <c r="B49" s="9" t="s">
        <v>67</v>
      </c>
      <c r="C49" s="9" t="s">
        <v>70</v>
      </c>
      <c r="D49" s="25" t="s">
        <v>12</v>
      </c>
      <c r="E49" s="31"/>
      <c r="F49" s="38"/>
      <c r="G49" s="38"/>
      <c r="H49" s="2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2" customFormat="1" ht="15.75">
      <c r="A50" s="24" t="s">
        <v>342</v>
      </c>
      <c r="B50" s="9" t="s">
        <v>111</v>
      </c>
      <c r="C50" s="9" t="s">
        <v>76</v>
      </c>
      <c r="D50" s="25">
        <f>E47/E2</f>
        <v>8.530802118252927</v>
      </c>
      <c r="E50" s="31"/>
      <c r="F50" s="38"/>
      <c r="G50" s="38"/>
      <c r="H50" s="2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2" customFormat="1" ht="47.25">
      <c r="A51" s="24" t="s">
        <v>343</v>
      </c>
      <c r="B51" s="9" t="s">
        <v>109</v>
      </c>
      <c r="C51" s="9" t="s">
        <v>70</v>
      </c>
      <c r="D51" s="25" t="s">
        <v>329</v>
      </c>
      <c r="E51" s="31">
        <v>0</v>
      </c>
      <c r="F51" s="38"/>
      <c r="G51" s="38"/>
      <c r="H51" s="2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2" customFormat="1" ht="15.75">
      <c r="A52" s="24" t="s">
        <v>344</v>
      </c>
      <c r="B52" s="9" t="s">
        <v>110</v>
      </c>
      <c r="C52" s="9" t="s">
        <v>70</v>
      </c>
      <c r="D52" s="25" t="s">
        <v>150</v>
      </c>
      <c r="E52" s="31"/>
      <c r="F52" s="38"/>
      <c r="G52" s="38"/>
      <c r="H52" s="2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2" customFormat="1" ht="15.75">
      <c r="A53" s="24" t="s">
        <v>345</v>
      </c>
      <c r="B53" s="9" t="s">
        <v>67</v>
      </c>
      <c r="C53" s="9" t="s">
        <v>70</v>
      </c>
      <c r="D53" s="25" t="s">
        <v>12</v>
      </c>
      <c r="E53" s="31"/>
      <c r="F53" s="38"/>
      <c r="G53" s="38"/>
      <c r="H53" s="2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2" customFormat="1" ht="15.75">
      <c r="A54" s="24" t="s">
        <v>346</v>
      </c>
      <c r="B54" s="9" t="s">
        <v>111</v>
      </c>
      <c r="C54" s="9" t="s">
        <v>76</v>
      </c>
      <c r="D54" s="25">
        <f>E51/E2</f>
        <v>0</v>
      </c>
      <c r="E54" s="31"/>
      <c r="F54" s="38"/>
      <c r="G54" s="38"/>
      <c r="H54" s="2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2" customFormat="1" ht="31.5">
      <c r="A55" s="24" t="s">
        <v>347</v>
      </c>
      <c r="B55" s="9" t="s">
        <v>109</v>
      </c>
      <c r="C55" s="9" t="s">
        <v>70</v>
      </c>
      <c r="D55" s="25" t="s">
        <v>328</v>
      </c>
      <c r="E55" s="31">
        <v>0</v>
      </c>
      <c r="F55" s="38"/>
      <c r="G55" s="38"/>
      <c r="H55" s="2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2" customFormat="1" ht="15.75">
      <c r="A56" s="24" t="s">
        <v>348</v>
      </c>
      <c r="B56" s="9" t="s">
        <v>110</v>
      </c>
      <c r="C56" s="9" t="s">
        <v>70</v>
      </c>
      <c r="D56" s="25" t="s">
        <v>150</v>
      </c>
      <c r="E56" s="31"/>
      <c r="F56" s="38"/>
      <c r="G56" s="38"/>
      <c r="H56" s="2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2" customFormat="1" ht="15.75">
      <c r="A57" s="24" t="s">
        <v>349</v>
      </c>
      <c r="B57" s="9" t="s">
        <v>67</v>
      </c>
      <c r="C57" s="9" t="s">
        <v>70</v>
      </c>
      <c r="D57" s="25" t="s">
        <v>12</v>
      </c>
      <c r="E57" s="31"/>
      <c r="F57" s="38"/>
      <c r="G57" s="38"/>
      <c r="H57" s="2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2" customFormat="1" ht="15.75">
      <c r="A58" s="24" t="s">
        <v>350</v>
      </c>
      <c r="B58" s="9" t="s">
        <v>111</v>
      </c>
      <c r="C58" s="9" t="s">
        <v>76</v>
      </c>
      <c r="D58" s="25">
        <f>E55/E2</f>
        <v>0</v>
      </c>
      <c r="E58" s="31"/>
      <c r="F58" s="38"/>
      <c r="G58" s="38"/>
      <c r="H58" s="2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3" customFormat="1" ht="24.75" customHeight="1">
      <c r="A59" s="39" t="s">
        <v>132</v>
      </c>
      <c r="B59" s="21" t="s">
        <v>107</v>
      </c>
      <c r="C59" s="21" t="s">
        <v>70</v>
      </c>
      <c r="D59" s="26" t="s">
        <v>18</v>
      </c>
      <c r="E59" s="31"/>
      <c r="F59" s="22"/>
      <c r="G59" s="22"/>
      <c r="H59" s="28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25">
        <f>F60</f>
        <v>19290.017106</v>
      </c>
      <c r="E60" s="31">
        <f>'[2]2018 Управл'!$P$53</f>
        <v>17593.056</v>
      </c>
      <c r="F60" s="38">
        <f>'[4]гук(2016)'!$EW$102*12*'[4]гук(2016)'!$EW$4</f>
        <v>19290.017106</v>
      </c>
      <c r="G60" s="38"/>
      <c r="H60" s="2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2" customFormat="1" ht="31.5">
      <c r="A61" s="24" t="s">
        <v>134</v>
      </c>
      <c r="B61" s="9" t="s">
        <v>109</v>
      </c>
      <c r="C61" s="9" t="s">
        <v>70</v>
      </c>
      <c r="D61" s="25" t="s">
        <v>19</v>
      </c>
      <c r="E61" s="31"/>
      <c r="F61" s="38"/>
      <c r="G61" s="38"/>
      <c r="H61" s="2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25" t="s">
        <v>20</v>
      </c>
      <c r="E62" s="31"/>
      <c r="F62" s="38"/>
      <c r="G62" s="38"/>
      <c r="H62" s="2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2" customFormat="1" ht="15.75">
      <c r="A63" s="24" t="s">
        <v>136</v>
      </c>
      <c r="B63" s="9" t="s">
        <v>67</v>
      </c>
      <c r="C63" s="9" t="s">
        <v>70</v>
      </c>
      <c r="D63" s="25" t="s">
        <v>12</v>
      </c>
      <c r="E63" s="31"/>
      <c r="F63" s="38"/>
      <c r="G63" s="38"/>
      <c r="H63" s="2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25">
        <f>E60/E2</f>
        <v>8.547372103191954</v>
      </c>
      <c r="E64" s="31"/>
      <c r="F64" s="38"/>
      <c r="G64" s="38"/>
      <c r="H64" s="2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3" customFormat="1" ht="15.75">
      <c r="A65" s="39" t="s">
        <v>138</v>
      </c>
      <c r="B65" s="21" t="s">
        <v>107</v>
      </c>
      <c r="C65" s="21" t="s">
        <v>70</v>
      </c>
      <c r="D65" s="26" t="s">
        <v>376</v>
      </c>
      <c r="E65" s="31">
        <v>0</v>
      </c>
      <c r="F65" s="22"/>
      <c r="G65" s="22"/>
      <c r="H65" s="28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25">
        <v>0</v>
      </c>
      <c r="E66" s="31"/>
      <c r="F66" s="38"/>
      <c r="G66" s="38"/>
      <c r="H66" s="2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2" customFormat="1" ht="31.5">
      <c r="A67" s="24" t="s">
        <v>140</v>
      </c>
      <c r="B67" s="9" t="s">
        <v>109</v>
      </c>
      <c r="C67" s="9" t="s">
        <v>70</v>
      </c>
      <c r="D67" s="25" t="s">
        <v>376</v>
      </c>
      <c r="E67" s="31"/>
      <c r="F67" s="38"/>
      <c r="G67" s="38"/>
      <c r="H67" s="2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25" t="s">
        <v>27</v>
      </c>
      <c r="E68" s="31"/>
      <c r="F68" s="38"/>
      <c r="G68" s="38"/>
      <c r="H68" s="2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2" customFormat="1" ht="15.75">
      <c r="A69" s="24" t="s">
        <v>142</v>
      </c>
      <c r="B69" s="9" t="s">
        <v>67</v>
      </c>
      <c r="C69" s="9" t="s">
        <v>70</v>
      </c>
      <c r="D69" s="25" t="s">
        <v>12</v>
      </c>
      <c r="E69" s="31"/>
      <c r="F69" s="38"/>
      <c r="G69" s="38"/>
      <c r="H69" s="27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25">
        <v>0</v>
      </c>
      <c r="E70" s="31"/>
      <c r="F70" s="38"/>
      <c r="G70" s="38"/>
      <c r="H70" s="2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3" customFormat="1" ht="15.75">
      <c r="A71" s="39" t="s">
        <v>144</v>
      </c>
      <c r="B71" s="21" t="s">
        <v>107</v>
      </c>
      <c r="C71" s="21" t="s">
        <v>70</v>
      </c>
      <c r="D71" s="26" t="s">
        <v>23</v>
      </c>
      <c r="E71" s="31"/>
      <c r="F71" s="22"/>
      <c r="G71" s="22"/>
      <c r="H71" s="28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25">
        <f>E72</f>
        <v>30266.89</v>
      </c>
      <c r="E72" s="31">
        <v>30266.89</v>
      </c>
      <c r="F72" s="38">
        <f>'[4]гук(2016)'!$EW$101*12*'[4]гук(2016)'!$EW$4</f>
        <v>30266.889840000003</v>
      </c>
      <c r="G72" s="38"/>
      <c r="H72" s="27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2" customFormat="1" ht="31.5">
      <c r="A73" s="24" t="s">
        <v>146</v>
      </c>
      <c r="B73" s="9" t="s">
        <v>109</v>
      </c>
      <c r="C73" s="9" t="s">
        <v>70</v>
      </c>
      <c r="D73" s="25" t="s">
        <v>7</v>
      </c>
      <c r="E73" s="31"/>
      <c r="F73" s="38"/>
      <c r="G73" s="38"/>
      <c r="H73" s="2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25" t="s">
        <v>20</v>
      </c>
      <c r="E74" s="31"/>
      <c r="F74" s="38"/>
      <c r="G74" s="38"/>
      <c r="H74" s="27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2" customFormat="1" ht="15.75">
      <c r="A75" s="24" t="s">
        <v>148</v>
      </c>
      <c r="B75" s="9" t="s">
        <v>67</v>
      </c>
      <c r="C75" s="9" t="s">
        <v>70</v>
      </c>
      <c r="D75" s="25" t="s">
        <v>12</v>
      </c>
      <c r="E75" s="31"/>
      <c r="F75" s="38"/>
      <c r="G75" s="38"/>
      <c r="H75" s="2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25">
        <f>E72/E2</f>
        <v>14.70480007773405</v>
      </c>
      <c r="E76" s="31"/>
      <c r="F76" s="38"/>
      <c r="G76" s="38"/>
      <c r="H76" s="2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3" customFormat="1" ht="31.5">
      <c r="A77" s="39" t="s">
        <v>151</v>
      </c>
      <c r="B77" s="21" t="s">
        <v>107</v>
      </c>
      <c r="C77" s="21" t="s">
        <v>70</v>
      </c>
      <c r="D77" s="26" t="s">
        <v>57</v>
      </c>
      <c r="E77" s="31"/>
      <c r="F77" s="32"/>
      <c r="G77" s="22"/>
      <c r="H77" s="28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25">
        <f>E79</f>
        <v>7389.33</v>
      </c>
      <c r="E78" s="31"/>
      <c r="F78" s="38"/>
      <c r="G78" s="38"/>
      <c r="H78" s="27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2" customFormat="1" ht="31.5">
      <c r="A79" s="24" t="s">
        <v>153</v>
      </c>
      <c r="B79" s="9" t="s">
        <v>109</v>
      </c>
      <c r="C79" s="9" t="s">
        <v>70</v>
      </c>
      <c r="D79" s="25" t="s">
        <v>57</v>
      </c>
      <c r="E79" s="31">
        <f>7389.33</f>
        <v>7389.33</v>
      </c>
      <c r="F79" s="31">
        <f>'[1]гук(2016)'!$HW$37</f>
        <v>6984.454089600002</v>
      </c>
      <c r="G79" s="31">
        <v>5983.97</v>
      </c>
      <c r="H79" s="2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25" t="s">
        <v>150</v>
      </c>
      <c r="E80" s="31"/>
      <c r="F80" s="38"/>
      <c r="G80" s="38"/>
      <c r="H80" s="2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2" customFormat="1" ht="15.75">
      <c r="A81" s="24" t="s">
        <v>155</v>
      </c>
      <c r="B81" s="9" t="s">
        <v>67</v>
      </c>
      <c r="C81" s="9" t="s">
        <v>70</v>
      </c>
      <c r="D81" s="25" t="s">
        <v>12</v>
      </c>
      <c r="E81" s="31"/>
      <c r="F81" s="38"/>
      <c r="G81" s="38"/>
      <c r="H81" s="2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25">
        <f>E79/E2</f>
        <v>3.5900160326483017</v>
      </c>
      <c r="E82" s="31"/>
      <c r="F82" s="38"/>
      <c r="G82" s="38"/>
      <c r="H82" s="2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3" customFormat="1" ht="31.5">
      <c r="A83" s="39" t="s">
        <v>157</v>
      </c>
      <c r="B83" s="21" t="s">
        <v>107</v>
      </c>
      <c r="C83" s="21" t="s">
        <v>70</v>
      </c>
      <c r="D83" s="26" t="s">
        <v>58</v>
      </c>
      <c r="E83" s="31">
        <f>651.68+1361.61</f>
        <v>2013.29</v>
      </c>
      <c r="F83" s="33">
        <f>('[4]гук(2016)'!$EW$73+'[4]гук(2016)'!$EW$75)*12*'[4]гук(2016)'!$EW$4</f>
        <v>2191.4473104</v>
      </c>
      <c r="G83" s="31">
        <v>651.68</v>
      </c>
      <c r="H83" s="28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158</v>
      </c>
      <c r="B84" s="9" t="s">
        <v>108</v>
      </c>
      <c r="C84" s="9" t="s">
        <v>76</v>
      </c>
      <c r="D84" s="25">
        <f>F83</f>
        <v>2191.4473104</v>
      </c>
      <c r="E84" s="31"/>
      <c r="F84" s="38">
        <v>41</v>
      </c>
      <c r="G84" s="38"/>
      <c r="H84" s="2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2" customFormat="1" ht="31.5">
      <c r="A85" s="24" t="s">
        <v>159</v>
      </c>
      <c r="B85" s="9" t="s">
        <v>109</v>
      </c>
      <c r="C85" s="9" t="s">
        <v>70</v>
      </c>
      <c r="D85" s="25" t="s">
        <v>58</v>
      </c>
      <c r="E85" s="31"/>
      <c r="F85" s="38"/>
      <c r="G85" s="38"/>
      <c r="H85" s="27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2" customFormat="1" ht="31.5">
      <c r="A86" s="24" t="s">
        <v>160</v>
      </c>
      <c r="B86" s="9" t="s">
        <v>110</v>
      </c>
      <c r="C86" s="9" t="s">
        <v>70</v>
      </c>
      <c r="D86" s="25" t="s">
        <v>377</v>
      </c>
      <c r="E86" s="31"/>
      <c r="F86" s="38"/>
      <c r="G86" s="38"/>
      <c r="H86" s="27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2" customFormat="1" ht="15.75">
      <c r="A87" s="24" t="s">
        <v>161</v>
      </c>
      <c r="B87" s="9" t="s">
        <v>67</v>
      </c>
      <c r="C87" s="9" t="s">
        <v>70</v>
      </c>
      <c r="D87" s="25" t="s">
        <v>22</v>
      </c>
      <c r="E87" s="31"/>
      <c r="F87" s="38"/>
      <c r="G87" s="38"/>
      <c r="H87" s="2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2" customFormat="1" ht="15.75">
      <c r="A88" s="24" t="s">
        <v>162</v>
      </c>
      <c r="B88" s="9" t="s">
        <v>111</v>
      </c>
      <c r="C88" s="9" t="s">
        <v>76</v>
      </c>
      <c r="D88" s="25">
        <f>F83/F84</f>
        <v>53.4499344</v>
      </c>
      <c r="E88" s="31"/>
      <c r="F88" s="38"/>
      <c r="G88" s="38"/>
      <c r="H88" s="27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3" customFormat="1" ht="15.75">
      <c r="A89" s="39" t="s">
        <v>163</v>
      </c>
      <c r="B89" s="21" t="s">
        <v>107</v>
      </c>
      <c r="C89" s="21" t="s">
        <v>70</v>
      </c>
      <c r="D89" s="26" t="s">
        <v>24</v>
      </c>
      <c r="E89" s="31"/>
      <c r="F89" s="22" t="s">
        <v>338</v>
      </c>
      <c r="G89" s="22"/>
      <c r="H89" s="28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164</v>
      </c>
      <c r="B90" s="9" t="s">
        <v>108</v>
      </c>
      <c r="C90" s="9" t="s">
        <v>76</v>
      </c>
      <c r="D90" s="25">
        <f>E91+F95</f>
        <v>34132.745</v>
      </c>
      <c r="E90" s="31"/>
      <c r="F90" s="22" t="s">
        <v>338</v>
      </c>
      <c r="G90" s="38"/>
      <c r="H90" s="2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2" customFormat="1" ht="31.5">
      <c r="A91" s="24" t="s">
        <v>165</v>
      </c>
      <c r="B91" s="9" t="s">
        <v>109</v>
      </c>
      <c r="C91" s="9" t="s">
        <v>70</v>
      </c>
      <c r="D91" s="25" t="s">
        <v>6</v>
      </c>
      <c r="E91" s="31">
        <f>'[2]2018 Управл'!$V$53</f>
        <v>10976.87</v>
      </c>
      <c r="F91" s="33">
        <f>'[4]гук(2016)'!$EW$76*6*'[4]гук(2016)'!$EW$4</f>
        <v>8801.7271596</v>
      </c>
      <c r="G91" s="38"/>
      <c r="H91" s="27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2" customFormat="1" ht="15.75">
      <c r="A92" s="24" t="s">
        <v>166</v>
      </c>
      <c r="B92" s="9" t="s">
        <v>110</v>
      </c>
      <c r="C92" s="9" t="s">
        <v>70</v>
      </c>
      <c r="D92" s="25" t="s">
        <v>25</v>
      </c>
      <c r="E92" s="31"/>
      <c r="F92" s="22" t="s">
        <v>338</v>
      </c>
      <c r="G92" s="38"/>
      <c r="H92" s="2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2" customFormat="1" ht="15.75">
      <c r="A93" s="24" t="s">
        <v>167</v>
      </c>
      <c r="B93" s="9" t="s">
        <v>67</v>
      </c>
      <c r="C93" s="9" t="s">
        <v>70</v>
      </c>
      <c r="D93" s="25" t="s">
        <v>12</v>
      </c>
      <c r="E93" s="31"/>
      <c r="F93" s="22" t="s">
        <v>338</v>
      </c>
      <c r="G93" s="38"/>
      <c r="H93" s="2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2" customFormat="1" ht="15.75">
      <c r="A94" s="24" t="s">
        <v>168</v>
      </c>
      <c r="B94" s="9" t="s">
        <v>111</v>
      </c>
      <c r="C94" s="9" t="s">
        <v>76</v>
      </c>
      <c r="D94" s="25">
        <f>E91/E2</f>
        <v>5.33297867171938</v>
      </c>
      <c r="E94" s="31"/>
      <c r="F94" s="22" t="s">
        <v>338</v>
      </c>
      <c r="G94" s="38"/>
      <c r="H94" s="2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2" customFormat="1" ht="31.5">
      <c r="A95" s="24" t="s">
        <v>169</v>
      </c>
      <c r="B95" s="9" t="s">
        <v>109</v>
      </c>
      <c r="C95" s="9" t="s">
        <v>70</v>
      </c>
      <c r="D95" s="25" t="s">
        <v>5</v>
      </c>
      <c r="E95" s="31">
        <f>'[2]2018 Управл'!$Z$53</f>
        <v>21314.663999999997</v>
      </c>
      <c r="F95" s="33">
        <f>'[4]гук(2016)'!$EW$78*6*'[4]гук(2016)'!$EW$4</f>
        <v>23155.875000000004</v>
      </c>
      <c r="G95" s="31">
        <v>42629.33</v>
      </c>
      <c r="H95" s="27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2" customFormat="1" ht="15.75">
      <c r="A96" s="24" t="s">
        <v>170</v>
      </c>
      <c r="B96" s="9" t="s">
        <v>110</v>
      </c>
      <c r="C96" s="9" t="s">
        <v>70</v>
      </c>
      <c r="D96" s="25" t="s">
        <v>20</v>
      </c>
      <c r="E96" s="31"/>
      <c r="F96" s="22" t="s">
        <v>338</v>
      </c>
      <c r="G96" s="38"/>
      <c r="H96" s="27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2" customFormat="1" ht="15.75">
      <c r="A97" s="24" t="s">
        <v>171</v>
      </c>
      <c r="B97" s="9" t="s">
        <v>67</v>
      </c>
      <c r="C97" s="9" t="s">
        <v>70</v>
      </c>
      <c r="D97" s="25" t="s">
        <v>12</v>
      </c>
      <c r="E97" s="31"/>
      <c r="F97" s="22" t="s">
        <v>338</v>
      </c>
      <c r="G97" s="38"/>
      <c r="H97" s="27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2" customFormat="1" ht="15.75">
      <c r="A98" s="24" t="s">
        <v>172</v>
      </c>
      <c r="B98" s="9" t="s">
        <v>111</v>
      </c>
      <c r="C98" s="9" t="s">
        <v>76</v>
      </c>
      <c r="D98" s="25">
        <f>E95/E2</f>
        <v>10.355470048097942</v>
      </c>
      <c r="E98" s="31"/>
      <c r="F98" s="22" t="s">
        <v>338</v>
      </c>
      <c r="G98" s="38"/>
      <c r="H98" s="27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3" customFormat="1" ht="47.25">
      <c r="A99" s="39" t="s">
        <v>174</v>
      </c>
      <c r="B99" s="21" t="s">
        <v>107</v>
      </c>
      <c r="C99" s="21" t="s">
        <v>70</v>
      </c>
      <c r="D99" s="26" t="s">
        <v>26</v>
      </c>
      <c r="E99" s="31"/>
      <c r="F99" s="9" t="s">
        <v>337</v>
      </c>
      <c r="G99" s="22"/>
      <c r="H99" s="28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175</v>
      </c>
      <c r="B100" s="9" t="s">
        <v>108</v>
      </c>
      <c r="C100" s="9" t="s">
        <v>76</v>
      </c>
      <c r="D100" s="25">
        <f>E101+E105</f>
        <v>224.8</v>
      </c>
      <c r="E100" s="31"/>
      <c r="F100" s="9">
        <v>416.3</v>
      </c>
      <c r="G100" s="38"/>
      <c r="H100" s="27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2" customFormat="1" ht="31.5">
      <c r="A101" s="24" t="s">
        <v>176</v>
      </c>
      <c r="B101" s="9" t="s">
        <v>109</v>
      </c>
      <c r="C101" s="9" t="s">
        <v>70</v>
      </c>
      <c r="D101" s="25" t="s">
        <v>9</v>
      </c>
      <c r="E101" s="31">
        <v>0</v>
      </c>
      <c r="F101" s="40" t="s">
        <v>371</v>
      </c>
      <c r="G101" s="38"/>
      <c r="H101" s="27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2" customFormat="1" ht="15.75">
      <c r="A102" s="24" t="s">
        <v>177</v>
      </c>
      <c r="B102" s="9" t="s">
        <v>110</v>
      </c>
      <c r="C102" s="9" t="s">
        <v>70</v>
      </c>
      <c r="D102" s="25" t="s">
        <v>27</v>
      </c>
      <c r="E102" s="31"/>
      <c r="F102" s="40"/>
      <c r="G102" s="38"/>
      <c r="H102" s="27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2" customFormat="1" ht="15.75">
      <c r="A103" s="24" t="s">
        <v>178</v>
      </c>
      <c r="B103" s="9" t="s">
        <v>67</v>
      </c>
      <c r="C103" s="9" t="s">
        <v>70</v>
      </c>
      <c r="D103" s="25" t="s">
        <v>173</v>
      </c>
      <c r="E103" s="31"/>
      <c r="F103" s="38"/>
      <c r="G103" s="38"/>
      <c r="H103" s="27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2" customFormat="1" ht="31.5">
      <c r="A104" s="24" t="s">
        <v>179</v>
      </c>
      <c r="B104" s="9" t="s">
        <v>111</v>
      </c>
      <c r="C104" s="9" t="s">
        <v>76</v>
      </c>
      <c r="D104" s="25">
        <f>E101/F100</f>
        <v>0</v>
      </c>
      <c r="E104" s="31"/>
      <c r="F104" s="9" t="s">
        <v>337</v>
      </c>
      <c r="G104" s="38"/>
      <c r="H104" s="27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2" customFormat="1" ht="31.5">
      <c r="A105" s="24" t="s">
        <v>180</v>
      </c>
      <c r="B105" s="9" t="s">
        <v>109</v>
      </c>
      <c r="C105" s="9" t="s">
        <v>70</v>
      </c>
      <c r="D105" s="25" t="s">
        <v>8</v>
      </c>
      <c r="E105" s="31">
        <v>224.8</v>
      </c>
      <c r="F105" s="25">
        <v>416.3</v>
      </c>
      <c r="G105" s="31">
        <v>149.87</v>
      </c>
      <c r="H105" s="27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2" customFormat="1" ht="15.75">
      <c r="A106" s="24" t="s">
        <v>181</v>
      </c>
      <c r="B106" s="9" t="s">
        <v>110</v>
      </c>
      <c r="C106" s="9" t="s">
        <v>70</v>
      </c>
      <c r="D106" s="25" t="s">
        <v>28</v>
      </c>
      <c r="E106" s="31"/>
      <c r="F106" s="38"/>
      <c r="G106" s="38"/>
      <c r="H106" s="27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2" customFormat="1" ht="15.75">
      <c r="A107" s="24" t="s">
        <v>182</v>
      </c>
      <c r="B107" s="9" t="s">
        <v>67</v>
      </c>
      <c r="C107" s="9" t="s">
        <v>70</v>
      </c>
      <c r="D107" s="25" t="s">
        <v>12</v>
      </c>
      <c r="E107" s="31"/>
      <c r="F107" s="38"/>
      <c r="G107" s="38"/>
      <c r="H107" s="27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2" customFormat="1" ht="15.75">
      <c r="A108" s="24" t="s">
        <v>183</v>
      </c>
      <c r="B108" s="9" t="s">
        <v>111</v>
      </c>
      <c r="C108" s="9" t="s">
        <v>76</v>
      </c>
      <c r="D108" s="25">
        <f>E105/F105</f>
        <v>0.5399951957722796</v>
      </c>
      <c r="E108" s="31"/>
      <c r="F108" s="38"/>
      <c r="G108" s="38"/>
      <c r="H108" s="2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23" customFormat="1" ht="63">
      <c r="A109" s="39" t="s">
        <v>184</v>
      </c>
      <c r="B109" s="21" t="s">
        <v>107</v>
      </c>
      <c r="C109" s="21" t="s">
        <v>70</v>
      </c>
      <c r="D109" s="26" t="s">
        <v>29</v>
      </c>
      <c r="E109" s="31"/>
      <c r="F109" s="38"/>
      <c r="G109" s="22"/>
      <c r="H109" s="28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185</v>
      </c>
      <c r="B110" s="9" t="s">
        <v>108</v>
      </c>
      <c r="C110" s="9" t="s">
        <v>76</v>
      </c>
      <c r="D110" s="25">
        <f>E111+E115+E119+E123+E127+E131+E135+E139+E143+E147+E151+E155+E163+E159</f>
        <v>69573.6204</v>
      </c>
      <c r="E110" s="31"/>
      <c r="F110" s="38"/>
      <c r="G110" s="38"/>
      <c r="H110" s="27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2" customFormat="1" ht="31.5">
      <c r="A111" s="24" t="s">
        <v>186</v>
      </c>
      <c r="B111" s="9" t="s">
        <v>109</v>
      </c>
      <c r="C111" s="9" t="s">
        <v>70</v>
      </c>
      <c r="D111" s="25" t="s">
        <v>30</v>
      </c>
      <c r="E111" s="31">
        <f>F111</f>
        <v>1136.1816000000001</v>
      </c>
      <c r="F111" s="38">
        <f>('[4]гук(2016)'!$EW$53+'[4]гук(2016)'!$EW$60)*12*'[4]гук(2016)'!$EW$4</f>
        <v>1136.1816000000001</v>
      </c>
      <c r="G111" s="31">
        <v>897.4</v>
      </c>
      <c r="H111" s="2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2" customFormat="1" ht="15.75">
      <c r="A112" s="24" t="s">
        <v>187</v>
      </c>
      <c r="B112" s="9" t="s">
        <v>110</v>
      </c>
      <c r="C112" s="9" t="s">
        <v>70</v>
      </c>
      <c r="D112" s="25" t="s">
        <v>25</v>
      </c>
      <c r="E112" s="31"/>
      <c r="F112" s="38"/>
      <c r="G112" s="38"/>
      <c r="H112" s="27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2" customFormat="1" ht="15.75">
      <c r="A113" s="24" t="s">
        <v>188</v>
      </c>
      <c r="B113" s="9" t="s">
        <v>67</v>
      </c>
      <c r="C113" s="9" t="s">
        <v>70</v>
      </c>
      <c r="D113" s="25" t="s">
        <v>12</v>
      </c>
      <c r="E113" s="31"/>
      <c r="F113" s="38"/>
      <c r="G113" s="38"/>
      <c r="H113" s="27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2" customFormat="1" ht="15.75">
      <c r="A114" s="24" t="s">
        <v>189</v>
      </c>
      <c r="B114" s="9" t="s">
        <v>111</v>
      </c>
      <c r="C114" s="9" t="s">
        <v>76</v>
      </c>
      <c r="D114" s="25">
        <f>E111/E2</f>
        <v>0.552</v>
      </c>
      <c r="E114" s="31"/>
      <c r="F114" s="38"/>
      <c r="G114" s="38"/>
      <c r="H114" s="27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2" customFormat="1" ht="31.5">
      <c r="A115" s="24" t="s">
        <v>190</v>
      </c>
      <c r="B115" s="9" t="s">
        <v>109</v>
      </c>
      <c r="C115" s="9" t="s">
        <v>70</v>
      </c>
      <c r="D115" s="25" t="s">
        <v>31</v>
      </c>
      <c r="E115" s="31">
        <v>4418.14</v>
      </c>
      <c r="F115" s="38">
        <f>'[4]гук(2016)'!$EW$46*12*'[4]гук(2016)'!$EW$4</f>
        <v>3927.2364000000002</v>
      </c>
      <c r="G115" s="38"/>
      <c r="H115" s="27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2" customFormat="1" ht="15.75">
      <c r="A116" s="24" t="s">
        <v>191</v>
      </c>
      <c r="B116" s="9" t="s">
        <v>110</v>
      </c>
      <c r="C116" s="9" t="s">
        <v>70</v>
      </c>
      <c r="D116" s="25" t="s">
        <v>32</v>
      </c>
      <c r="E116" s="31"/>
      <c r="F116" s="38"/>
      <c r="G116" s="38"/>
      <c r="H116" s="27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2" customFormat="1" ht="15.75">
      <c r="A117" s="24" t="s">
        <v>192</v>
      </c>
      <c r="B117" s="9" t="s">
        <v>67</v>
      </c>
      <c r="C117" s="9" t="s">
        <v>70</v>
      </c>
      <c r="D117" s="25" t="s">
        <v>12</v>
      </c>
      <c r="E117" s="31"/>
      <c r="F117" s="38"/>
      <c r="G117" s="38"/>
      <c r="H117" s="27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2" customFormat="1" ht="15.75">
      <c r="A118" s="24" t="s">
        <v>193</v>
      </c>
      <c r="B118" s="9" t="s">
        <v>111</v>
      </c>
      <c r="C118" s="9" t="s">
        <v>76</v>
      </c>
      <c r="D118" s="25">
        <f>E115/E2</f>
        <v>2.146499538454064</v>
      </c>
      <c r="E118" s="31"/>
      <c r="F118" s="38"/>
      <c r="G118" s="38"/>
      <c r="H118" s="27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2" customFormat="1" ht="31.5">
      <c r="A119" s="24" t="s">
        <v>194</v>
      </c>
      <c r="B119" s="9" t="s">
        <v>109</v>
      </c>
      <c r="C119" s="9" t="s">
        <v>70</v>
      </c>
      <c r="D119" s="25" t="s">
        <v>3</v>
      </c>
      <c r="E119" s="31">
        <f>F119</f>
        <v>1679.5728000000004</v>
      </c>
      <c r="F119" s="38">
        <f>('[4]гук(2016)'!$EW$52+'[4]гук(2016)'!$EW$58)*12*'[4]гук(2016)'!$EW$4</f>
        <v>1679.5728000000004</v>
      </c>
      <c r="G119" s="31">
        <v>1603.86</v>
      </c>
      <c r="H119" s="27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2" customFormat="1" ht="15.75">
      <c r="A120" s="24" t="s">
        <v>195</v>
      </c>
      <c r="B120" s="9" t="s">
        <v>110</v>
      </c>
      <c r="C120" s="9" t="s">
        <v>70</v>
      </c>
      <c r="D120" s="25" t="s">
        <v>33</v>
      </c>
      <c r="E120" s="31"/>
      <c r="F120" s="38"/>
      <c r="G120" s="38"/>
      <c r="H120" s="27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2" customFormat="1" ht="15.75">
      <c r="A121" s="24" t="s">
        <v>196</v>
      </c>
      <c r="B121" s="9" t="s">
        <v>67</v>
      </c>
      <c r="C121" s="9" t="s">
        <v>70</v>
      </c>
      <c r="D121" s="25" t="s">
        <v>12</v>
      </c>
      <c r="E121" s="31"/>
      <c r="F121" s="38"/>
      <c r="G121" s="38"/>
      <c r="H121" s="27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2" customFormat="1" ht="15.75">
      <c r="A122" s="24" t="s">
        <v>197</v>
      </c>
      <c r="B122" s="9" t="s">
        <v>111</v>
      </c>
      <c r="C122" s="9" t="s">
        <v>76</v>
      </c>
      <c r="D122" s="25">
        <f>E119/E2</f>
        <v>0.8160000000000001</v>
      </c>
      <c r="E122" s="31"/>
      <c r="F122" s="38"/>
      <c r="G122" s="38"/>
      <c r="H122" s="27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2" customFormat="1" ht="31.5">
      <c r="A123" s="24" t="s">
        <v>198</v>
      </c>
      <c r="B123" s="9" t="s">
        <v>109</v>
      </c>
      <c r="C123" s="9" t="s">
        <v>70</v>
      </c>
      <c r="D123" s="25" t="s">
        <v>2</v>
      </c>
      <c r="E123" s="31">
        <v>18326.3</v>
      </c>
      <c r="F123" s="38">
        <f>('[4]гук(2016)'!$EW$48+'[4]гук(2016)'!$EW$56)*12*'[4]гук(2016)'!$EW$4</f>
        <v>17759.012400000003</v>
      </c>
      <c r="G123" s="38"/>
      <c r="H123" s="27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2" customFormat="1" ht="15.75">
      <c r="A124" s="24" t="s">
        <v>199</v>
      </c>
      <c r="B124" s="9" t="s">
        <v>110</v>
      </c>
      <c r="C124" s="9" t="s">
        <v>70</v>
      </c>
      <c r="D124" s="25" t="s">
        <v>34</v>
      </c>
      <c r="E124" s="31"/>
      <c r="F124" s="38"/>
      <c r="G124" s="38"/>
      <c r="H124" s="27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2" customFormat="1" ht="15.75">
      <c r="A125" s="24" t="s">
        <v>200</v>
      </c>
      <c r="B125" s="9" t="s">
        <v>67</v>
      </c>
      <c r="C125" s="9" t="s">
        <v>70</v>
      </c>
      <c r="D125" s="25" t="s">
        <v>12</v>
      </c>
      <c r="E125" s="31"/>
      <c r="F125" s="38"/>
      <c r="G125" s="38"/>
      <c r="H125" s="27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2" customFormat="1" ht="15.75">
      <c r="A126" s="24" t="s">
        <v>201</v>
      </c>
      <c r="B126" s="9" t="s">
        <v>111</v>
      </c>
      <c r="C126" s="9" t="s">
        <v>76</v>
      </c>
      <c r="D126" s="25">
        <f>E123/E2</f>
        <v>8.903609775057085</v>
      </c>
      <c r="E126" s="31"/>
      <c r="F126" s="38"/>
      <c r="G126" s="38"/>
      <c r="H126" s="27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2" customFormat="1" ht="47.25">
      <c r="A127" s="24" t="s">
        <v>202</v>
      </c>
      <c r="B127" s="9" t="s">
        <v>109</v>
      </c>
      <c r="C127" s="9" t="s">
        <v>70</v>
      </c>
      <c r="D127" s="25" t="s">
        <v>35</v>
      </c>
      <c r="E127" s="31">
        <f>F127</f>
        <v>14054.0724</v>
      </c>
      <c r="F127" s="38">
        <f>('[4]гук(2016)'!$EW$47+'[4]гук(2016)'!$EW$55)*12*'[4]гук(2016)'!$EW$4</f>
        <v>14054.0724</v>
      </c>
      <c r="G127" s="31">
        <v>12381.66</v>
      </c>
      <c r="H127" s="27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2" customFormat="1" ht="15.75">
      <c r="A128" s="24" t="s">
        <v>203</v>
      </c>
      <c r="B128" s="9" t="s">
        <v>110</v>
      </c>
      <c r="C128" s="9" t="s">
        <v>70</v>
      </c>
      <c r="D128" s="25" t="s">
        <v>36</v>
      </c>
      <c r="E128" s="31"/>
      <c r="F128" s="38"/>
      <c r="G128" s="38"/>
      <c r="H128" s="27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2" customFormat="1" ht="15.75">
      <c r="A129" s="24" t="s">
        <v>204</v>
      </c>
      <c r="B129" s="9" t="s">
        <v>67</v>
      </c>
      <c r="C129" s="9" t="s">
        <v>70</v>
      </c>
      <c r="D129" s="25" t="s">
        <v>12</v>
      </c>
      <c r="E129" s="31"/>
      <c r="F129" s="38"/>
      <c r="G129" s="38"/>
      <c r="H129" s="27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2" customFormat="1" ht="15.75">
      <c r="A130" s="24" t="s">
        <v>205</v>
      </c>
      <c r="B130" s="9" t="s">
        <v>111</v>
      </c>
      <c r="C130" s="9" t="s">
        <v>76</v>
      </c>
      <c r="D130" s="25">
        <f>E127/E2</f>
        <v>6.827999999999999</v>
      </c>
      <c r="E130" s="31"/>
      <c r="F130" s="38"/>
      <c r="G130" s="38"/>
      <c r="H130" s="27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2" customFormat="1" ht="31.5">
      <c r="A131" s="24" t="s">
        <v>206</v>
      </c>
      <c r="B131" s="9" t="s">
        <v>109</v>
      </c>
      <c r="C131" s="9" t="s">
        <v>70</v>
      </c>
      <c r="D131" s="25" t="s">
        <v>37</v>
      </c>
      <c r="E131" s="31">
        <v>7010.57</v>
      </c>
      <c r="F131" s="38">
        <f>'[4]гук(2016)'!$EW$59*12*'[4]гук(2016)'!$EW$4</f>
        <v>7014.6864</v>
      </c>
      <c r="G131" s="38"/>
      <c r="H131" s="27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2" customFormat="1" ht="15.75">
      <c r="A132" s="24" t="s">
        <v>207</v>
      </c>
      <c r="B132" s="9" t="s">
        <v>110</v>
      </c>
      <c r="C132" s="9" t="s">
        <v>70</v>
      </c>
      <c r="D132" s="25" t="s">
        <v>38</v>
      </c>
      <c r="E132" s="31"/>
      <c r="F132" s="38"/>
      <c r="G132" s="38"/>
      <c r="H132" s="27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2" customFormat="1" ht="15.75">
      <c r="A133" s="24" t="s">
        <v>208</v>
      </c>
      <c r="B133" s="9" t="s">
        <v>67</v>
      </c>
      <c r="C133" s="9" t="s">
        <v>70</v>
      </c>
      <c r="D133" s="25" t="s">
        <v>12</v>
      </c>
      <c r="E133" s="31"/>
      <c r="F133" s="38"/>
      <c r="G133" s="38"/>
      <c r="H133" s="27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2" customFormat="1" ht="15.75">
      <c r="A134" s="24" t="s">
        <v>209</v>
      </c>
      <c r="B134" s="9" t="s">
        <v>111</v>
      </c>
      <c r="C134" s="9" t="s">
        <v>76</v>
      </c>
      <c r="D134" s="25">
        <f>E131/E2</f>
        <v>3.4060000971675652</v>
      </c>
      <c r="E134" s="31"/>
      <c r="F134" s="38"/>
      <c r="G134" s="38"/>
      <c r="H134" s="27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2" customFormat="1" ht="31.5">
      <c r="A135" s="24" t="s">
        <v>210</v>
      </c>
      <c r="B135" s="9" t="s">
        <v>109</v>
      </c>
      <c r="C135" s="9" t="s">
        <v>70</v>
      </c>
      <c r="D135" s="25" t="s">
        <v>39</v>
      </c>
      <c r="E135" s="31">
        <f>F135</f>
        <v>5335.113600000001</v>
      </c>
      <c r="F135" s="38">
        <f>'[4]гук(2016)'!$EW$51*12*'[4]гук(2016)'!$EW$4</f>
        <v>5335.113600000001</v>
      </c>
      <c r="G135" s="31">
        <v>422.16</v>
      </c>
      <c r="H135" s="27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2" customFormat="1" ht="15.75">
      <c r="A136" s="24" t="s">
        <v>211</v>
      </c>
      <c r="B136" s="9" t="s">
        <v>110</v>
      </c>
      <c r="C136" s="9" t="s">
        <v>70</v>
      </c>
      <c r="D136" s="25" t="s">
        <v>27</v>
      </c>
      <c r="E136" s="31"/>
      <c r="F136" s="38"/>
      <c r="G136" s="38"/>
      <c r="H136" s="27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2" customFormat="1" ht="15.75">
      <c r="A137" s="24" t="s">
        <v>212</v>
      </c>
      <c r="B137" s="9" t="s">
        <v>67</v>
      </c>
      <c r="C137" s="9" t="s">
        <v>70</v>
      </c>
      <c r="D137" s="25" t="s">
        <v>12</v>
      </c>
      <c r="E137" s="31"/>
      <c r="F137" s="38"/>
      <c r="G137" s="38"/>
      <c r="H137" s="27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2" customFormat="1" ht="15.75">
      <c r="A138" s="24" t="s">
        <v>213</v>
      </c>
      <c r="B138" s="9" t="s">
        <v>111</v>
      </c>
      <c r="C138" s="9" t="s">
        <v>76</v>
      </c>
      <c r="D138" s="25">
        <f>E135/E2</f>
        <v>2.592</v>
      </c>
      <c r="E138" s="31"/>
      <c r="F138" s="38"/>
      <c r="G138" s="38"/>
      <c r="H138" s="27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2" customFormat="1" ht="31.5">
      <c r="A139" s="24" t="s">
        <v>214</v>
      </c>
      <c r="B139" s="9" t="s">
        <v>109</v>
      </c>
      <c r="C139" s="9" t="s">
        <v>70</v>
      </c>
      <c r="D139" s="25" t="s">
        <v>40</v>
      </c>
      <c r="E139" s="31">
        <v>371.32</v>
      </c>
      <c r="F139" s="38"/>
      <c r="G139" s="38"/>
      <c r="H139" s="27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2" customFormat="1" ht="15.75">
      <c r="A140" s="24" t="s">
        <v>215</v>
      </c>
      <c r="B140" s="9" t="s">
        <v>110</v>
      </c>
      <c r="C140" s="9" t="s">
        <v>70</v>
      </c>
      <c r="D140" s="25" t="s">
        <v>34</v>
      </c>
      <c r="E140" s="31"/>
      <c r="F140" s="38"/>
      <c r="G140" s="38"/>
      <c r="H140" s="27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2" customFormat="1" ht="15.75">
      <c r="A141" s="24" t="s">
        <v>216</v>
      </c>
      <c r="B141" s="9" t="s">
        <v>67</v>
      </c>
      <c r="C141" s="9" t="s">
        <v>70</v>
      </c>
      <c r="D141" s="25" t="s">
        <v>12</v>
      </c>
      <c r="E141" s="31"/>
      <c r="F141" s="38"/>
      <c r="G141" s="38"/>
      <c r="H141" s="27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2" customFormat="1" ht="15.75">
      <c r="A142" s="24" t="s">
        <v>217</v>
      </c>
      <c r="B142" s="9" t="s">
        <v>111</v>
      </c>
      <c r="C142" s="9" t="s">
        <v>76</v>
      </c>
      <c r="D142" s="25">
        <f>E139/E2</f>
        <v>0.18040130204537724</v>
      </c>
      <c r="E142" s="31"/>
      <c r="F142" s="38"/>
      <c r="G142" s="38"/>
      <c r="H142" s="27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2" customFormat="1" ht="31.5">
      <c r="A143" s="24" t="s">
        <v>351</v>
      </c>
      <c r="B143" s="9" t="s">
        <v>109</v>
      </c>
      <c r="C143" s="9" t="s">
        <v>70</v>
      </c>
      <c r="D143" s="25" t="s">
        <v>334</v>
      </c>
      <c r="E143" s="31">
        <v>1405.41</v>
      </c>
      <c r="F143" s="38"/>
      <c r="G143" s="38"/>
      <c r="H143" s="27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2" customFormat="1" ht="15.75">
      <c r="A144" s="24" t="s">
        <v>352</v>
      </c>
      <c r="B144" s="9" t="s">
        <v>110</v>
      </c>
      <c r="C144" s="9" t="s">
        <v>70</v>
      </c>
      <c r="D144" s="25" t="s">
        <v>38</v>
      </c>
      <c r="E144" s="31"/>
      <c r="F144" s="38"/>
      <c r="G144" s="38"/>
      <c r="H144" s="27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2" customFormat="1" ht="15.75">
      <c r="A145" s="24" t="s">
        <v>353</v>
      </c>
      <c r="B145" s="9" t="s">
        <v>67</v>
      </c>
      <c r="C145" s="9" t="s">
        <v>70</v>
      </c>
      <c r="D145" s="25" t="s">
        <v>12</v>
      </c>
      <c r="E145" s="31"/>
      <c r="F145" s="38"/>
      <c r="G145" s="38"/>
      <c r="H145" s="27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2" customFormat="1" ht="15.75">
      <c r="A146" s="24" t="s">
        <v>354</v>
      </c>
      <c r="B146" s="9" t="s">
        <v>111</v>
      </c>
      <c r="C146" s="9" t="s">
        <v>76</v>
      </c>
      <c r="D146" s="25">
        <f>E143/E2</f>
        <v>0.6828013409124034</v>
      </c>
      <c r="E146" s="31"/>
      <c r="F146" s="38"/>
      <c r="G146" s="38"/>
      <c r="H146" s="27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2" customFormat="1" ht="31.5" hidden="1">
      <c r="A147" s="24"/>
      <c r="B147" s="9" t="s">
        <v>109</v>
      </c>
      <c r="C147" s="9" t="s">
        <v>70</v>
      </c>
      <c r="D147" s="25" t="s">
        <v>333</v>
      </c>
      <c r="E147" s="31">
        <v>0</v>
      </c>
      <c r="F147" s="38"/>
      <c r="G147" s="38"/>
      <c r="H147" s="27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2" customFormat="1" ht="15.75" hidden="1">
      <c r="A148" s="24"/>
      <c r="B148" s="9" t="s">
        <v>110</v>
      </c>
      <c r="C148" s="9" t="s">
        <v>70</v>
      </c>
      <c r="D148" s="25" t="s">
        <v>34</v>
      </c>
      <c r="E148" s="31"/>
      <c r="F148" s="38"/>
      <c r="G148" s="38"/>
      <c r="H148" s="27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2" customFormat="1" ht="15.75" hidden="1">
      <c r="A149" s="24"/>
      <c r="B149" s="9" t="s">
        <v>67</v>
      </c>
      <c r="C149" s="9" t="s">
        <v>70</v>
      </c>
      <c r="D149" s="25" t="s">
        <v>12</v>
      </c>
      <c r="E149" s="31"/>
      <c r="F149" s="38"/>
      <c r="G149" s="38"/>
      <c r="H149" s="27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2" customFormat="1" ht="15.75" hidden="1">
      <c r="A150" s="24"/>
      <c r="B150" s="9" t="s">
        <v>111</v>
      </c>
      <c r="C150" s="9" t="s">
        <v>76</v>
      </c>
      <c r="D150" s="25">
        <f>E147/E2</f>
        <v>0</v>
      </c>
      <c r="E150" s="31"/>
      <c r="F150" s="38"/>
      <c r="G150" s="38"/>
      <c r="H150" s="27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2" customFormat="1" ht="31.5">
      <c r="A151" s="24" t="s">
        <v>355</v>
      </c>
      <c r="B151" s="9" t="s">
        <v>109</v>
      </c>
      <c r="C151" s="9" t="s">
        <v>70</v>
      </c>
      <c r="D151" s="25" t="s">
        <v>335</v>
      </c>
      <c r="E151" s="31">
        <v>0</v>
      </c>
      <c r="F151" s="38"/>
      <c r="G151" s="38"/>
      <c r="H151" s="27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2" customFormat="1" ht="15.75">
      <c r="A152" s="24" t="s">
        <v>356</v>
      </c>
      <c r="B152" s="9" t="s">
        <v>110</v>
      </c>
      <c r="C152" s="9" t="s">
        <v>70</v>
      </c>
      <c r="D152" s="25" t="s">
        <v>27</v>
      </c>
      <c r="E152" s="31"/>
      <c r="F152" s="38"/>
      <c r="G152" s="38"/>
      <c r="H152" s="27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2" customFormat="1" ht="15.75">
      <c r="A153" s="24" t="s">
        <v>357</v>
      </c>
      <c r="B153" s="9" t="s">
        <v>67</v>
      </c>
      <c r="C153" s="9" t="s">
        <v>70</v>
      </c>
      <c r="D153" s="25" t="s">
        <v>12</v>
      </c>
      <c r="E153" s="31"/>
      <c r="F153" s="38"/>
      <c r="G153" s="38"/>
      <c r="H153" s="27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2" customFormat="1" ht="15.75">
      <c r="A154" s="24" t="s">
        <v>358</v>
      </c>
      <c r="B154" s="9" t="s">
        <v>111</v>
      </c>
      <c r="C154" s="9" t="s">
        <v>76</v>
      </c>
      <c r="D154" s="25">
        <f>E151/E2</f>
        <v>0</v>
      </c>
      <c r="E154" s="31"/>
      <c r="F154" s="38"/>
      <c r="G154" s="38"/>
      <c r="H154" s="27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2" customFormat="1" ht="31.5">
      <c r="A155" s="24" t="s">
        <v>359</v>
      </c>
      <c r="B155" s="9" t="s">
        <v>109</v>
      </c>
      <c r="C155" s="9" t="s">
        <v>70</v>
      </c>
      <c r="D155" s="25" t="s">
        <v>332</v>
      </c>
      <c r="E155" s="31">
        <v>0</v>
      </c>
      <c r="F155" s="38"/>
      <c r="G155" s="38"/>
      <c r="H155" s="2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2" customFormat="1" ht="15.75">
      <c r="A156" s="24" t="s">
        <v>360</v>
      </c>
      <c r="B156" s="9" t="s">
        <v>110</v>
      </c>
      <c r="C156" s="9" t="s">
        <v>70</v>
      </c>
      <c r="D156" s="25" t="s">
        <v>27</v>
      </c>
      <c r="E156" s="31"/>
      <c r="F156" s="38"/>
      <c r="G156" s="38"/>
      <c r="H156" s="2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2" customFormat="1" ht="15.75">
      <c r="A157" s="24" t="s">
        <v>361</v>
      </c>
      <c r="B157" s="9" t="s">
        <v>67</v>
      </c>
      <c r="C157" s="9" t="s">
        <v>70</v>
      </c>
      <c r="D157" s="25" t="s">
        <v>12</v>
      </c>
      <c r="E157" s="31"/>
      <c r="F157" s="38"/>
      <c r="G157" s="38"/>
      <c r="H157" s="27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2" customFormat="1" ht="15.75">
      <c r="A158" s="24" t="s">
        <v>362</v>
      </c>
      <c r="B158" s="9" t="s">
        <v>111</v>
      </c>
      <c r="C158" s="9" t="s">
        <v>76</v>
      </c>
      <c r="D158" s="25">
        <f>E155/E2</f>
        <v>0</v>
      </c>
      <c r="E158" s="31"/>
      <c r="F158" s="38"/>
      <c r="G158" s="38"/>
      <c r="H158" s="27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2" customFormat="1" ht="31.5">
      <c r="A159" s="24"/>
      <c r="B159" s="9" t="s">
        <v>109</v>
      </c>
      <c r="C159" s="9" t="s">
        <v>70</v>
      </c>
      <c r="D159" s="25" t="s">
        <v>378</v>
      </c>
      <c r="E159" s="31">
        <f>'[2]2018 Управл'!$W$53</f>
        <v>746.15</v>
      </c>
      <c r="F159" s="34"/>
      <c r="G159" s="38"/>
      <c r="H159" s="27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2" customFormat="1" ht="15.75">
      <c r="A160" s="24"/>
      <c r="B160" s="9" t="s">
        <v>110</v>
      </c>
      <c r="C160" s="9" t="s">
        <v>70</v>
      </c>
      <c r="D160" s="25" t="s">
        <v>27</v>
      </c>
      <c r="E160" s="31"/>
      <c r="F160" s="38"/>
      <c r="G160" s="38"/>
      <c r="H160" s="27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2" customFormat="1" ht="15.75">
      <c r="A161" s="24"/>
      <c r="B161" s="9" t="s">
        <v>67</v>
      </c>
      <c r="C161" s="9" t="s">
        <v>70</v>
      </c>
      <c r="D161" s="25" t="s">
        <v>12</v>
      </c>
      <c r="E161" s="31"/>
      <c r="F161" s="38"/>
      <c r="G161" s="38"/>
      <c r="H161" s="27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2" customFormat="1" ht="15.75">
      <c r="A162" s="24"/>
      <c r="B162" s="9" t="s">
        <v>111</v>
      </c>
      <c r="C162" s="9" t="s">
        <v>76</v>
      </c>
      <c r="D162" s="25">
        <f>E159/E2</f>
        <v>0.36250789486469415</v>
      </c>
      <c r="E162" s="31"/>
      <c r="F162" s="34"/>
      <c r="G162" s="38"/>
      <c r="H162" s="27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2" customFormat="1" ht="31.5">
      <c r="A163" s="24" t="s">
        <v>363</v>
      </c>
      <c r="B163" s="9" t="s">
        <v>109</v>
      </c>
      <c r="C163" s="9" t="s">
        <v>70</v>
      </c>
      <c r="D163" s="25" t="s">
        <v>330</v>
      </c>
      <c r="E163" s="31">
        <v>15090.79</v>
      </c>
      <c r="F163" s="35"/>
      <c r="G163" s="31">
        <v>1975</v>
      </c>
      <c r="H163" s="27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2" customFormat="1" ht="15.75">
      <c r="A164" s="24" t="s">
        <v>364</v>
      </c>
      <c r="B164" s="9" t="s">
        <v>110</v>
      </c>
      <c r="C164" s="9" t="s">
        <v>70</v>
      </c>
      <c r="D164" s="25" t="s">
        <v>27</v>
      </c>
      <c r="E164" s="31"/>
      <c r="F164" s="34"/>
      <c r="G164" s="38"/>
      <c r="H164" s="27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2" customFormat="1" ht="15.75">
      <c r="A165" s="24" t="s">
        <v>365</v>
      </c>
      <c r="B165" s="9" t="s">
        <v>67</v>
      </c>
      <c r="C165" s="9" t="s">
        <v>70</v>
      </c>
      <c r="D165" s="25" t="s">
        <v>12</v>
      </c>
      <c r="E165" s="31"/>
      <c r="F165" s="38"/>
      <c r="G165" s="38"/>
      <c r="H165" s="27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2" customFormat="1" ht="15.75">
      <c r="A166" s="24" t="s">
        <v>366</v>
      </c>
      <c r="B166" s="9" t="s">
        <v>111</v>
      </c>
      <c r="C166" s="9" t="s">
        <v>76</v>
      </c>
      <c r="D166" s="25">
        <f>E163/E2</f>
        <v>7.3316766263421265</v>
      </c>
      <c r="E166" s="31"/>
      <c r="F166" s="38"/>
      <c r="G166" s="38"/>
      <c r="H166" s="27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2" customFormat="1" ht="47.25">
      <c r="A167" s="39" t="s">
        <v>218</v>
      </c>
      <c r="B167" s="21" t="s">
        <v>107</v>
      </c>
      <c r="C167" s="21" t="s">
        <v>70</v>
      </c>
      <c r="D167" s="26" t="s">
        <v>41</v>
      </c>
      <c r="E167" s="31"/>
      <c r="F167" s="38"/>
      <c r="G167" s="38"/>
      <c r="H167" s="27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2" customFormat="1" ht="15.75">
      <c r="A168" s="24" t="s">
        <v>219</v>
      </c>
      <c r="B168" s="9" t="s">
        <v>108</v>
      </c>
      <c r="C168" s="9" t="s">
        <v>76</v>
      </c>
      <c r="D168" s="25">
        <f>E169+E173+E177+E181+E185+E189+E193+E197+E201+E205+E209</f>
        <v>46306.4374572</v>
      </c>
      <c r="E168" s="31"/>
      <c r="F168" s="38"/>
      <c r="G168" s="38"/>
      <c r="H168" s="27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2" customFormat="1" ht="31.5">
      <c r="A169" s="24" t="s">
        <v>220</v>
      </c>
      <c r="B169" s="9" t="s">
        <v>109</v>
      </c>
      <c r="C169" s="9" t="s">
        <v>70</v>
      </c>
      <c r="D169" s="25" t="s">
        <v>42</v>
      </c>
      <c r="E169" s="31">
        <f>('[4]гук(2016)'!$EW$39+'[4]гук(2016)'!$EW$43)*12*'[4]гук(2016)'!$EW$4</f>
        <v>4732.690356</v>
      </c>
      <c r="F169" s="37">
        <v>1</v>
      </c>
      <c r="G169" s="31">
        <f>'[4]гук(2016)'!$EW$39*12*E2</f>
        <v>3022.8111468</v>
      </c>
      <c r="H169" s="27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2" customFormat="1" ht="15.75">
      <c r="A170" s="24" t="s">
        <v>221</v>
      </c>
      <c r="B170" s="9" t="s">
        <v>110</v>
      </c>
      <c r="C170" s="9" t="s">
        <v>70</v>
      </c>
      <c r="D170" s="25" t="s">
        <v>43</v>
      </c>
      <c r="E170" s="31"/>
      <c r="F170" s="38"/>
      <c r="G170" s="38"/>
      <c r="H170" s="27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2" customFormat="1" ht="15.75">
      <c r="A171" s="24" t="s">
        <v>222</v>
      </c>
      <c r="B171" s="9" t="s">
        <v>67</v>
      </c>
      <c r="C171" s="9" t="s">
        <v>70</v>
      </c>
      <c r="D171" s="25" t="s">
        <v>22</v>
      </c>
      <c r="E171" s="31"/>
      <c r="F171" s="38"/>
      <c r="G171" s="38"/>
      <c r="H171" s="2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2" customFormat="1" ht="15.75">
      <c r="A172" s="24" t="s">
        <v>223</v>
      </c>
      <c r="B172" s="9" t="s">
        <v>111</v>
      </c>
      <c r="C172" s="9" t="s">
        <v>76</v>
      </c>
      <c r="D172" s="25">
        <f>E169/F169</f>
        <v>4732.690356</v>
      </c>
      <c r="E172" s="31"/>
      <c r="F172" s="38"/>
      <c r="G172" s="38"/>
      <c r="H172" s="27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2" customFormat="1" ht="31.5">
      <c r="A173" s="24"/>
      <c r="B173" s="9" t="s">
        <v>109</v>
      </c>
      <c r="C173" s="9" t="s">
        <v>70</v>
      </c>
      <c r="D173" s="25" t="s">
        <v>375</v>
      </c>
      <c r="E173" s="31">
        <f>('[5]гук(2016)'!$EW$38+'[5]гук(2016)'!$EW$42)*12*'[5]гук(2016)'!$EW$4</f>
        <v>6718.217101200002</v>
      </c>
      <c r="F173" s="37">
        <v>2</v>
      </c>
      <c r="G173" s="38">
        <f>'[4]гук(2016)'!$EW$39*12*E2</f>
        <v>3022.8111468</v>
      </c>
      <c r="H173" s="27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2" customFormat="1" ht="15.75">
      <c r="A174" s="24"/>
      <c r="B174" s="9" t="s">
        <v>110</v>
      </c>
      <c r="C174" s="9" t="s">
        <v>70</v>
      </c>
      <c r="D174" s="25" t="s">
        <v>43</v>
      </c>
      <c r="E174" s="31"/>
      <c r="F174" s="38"/>
      <c r="G174" s="38"/>
      <c r="H174" s="27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2" customFormat="1" ht="15.75">
      <c r="A175" s="24"/>
      <c r="B175" s="9" t="s">
        <v>67</v>
      </c>
      <c r="C175" s="9" t="s">
        <v>70</v>
      </c>
      <c r="D175" s="25" t="s">
        <v>22</v>
      </c>
      <c r="E175" s="31"/>
      <c r="F175" s="38"/>
      <c r="G175" s="38"/>
      <c r="H175" s="27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2" customFormat="1" ht="15.75">
      <c r="A176" s="24"/>
      <c r="B176" s="9" t="s">
        <v>111</v>
      </c>
      <c r="C176" s="9" t="s">
        <v>76</v>
      </c>
      <c r="D176" s="25">
        <f>E173/F173</f>
        <v>3359.108550600001</v>
      </c>
      <c r="E176" s="31"/>
      <c r="F176" s="38"/>
      <c r="G176" s="38"/>
      <c r="H176" s="27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2" customFormat="1" ht="31.5">
      <c r="A177" s="24" t="s">
        <v>224</v>
      </c>
      <c r="B177" s="9" t="s">
        <v>109</v>
      </c>
      <c r="C177" s="9" t="s">
        <v>70</v>
      </c>
      <c r="D177" s="25" t="s">
        <v>44</v>
      </c>
      <c r="E177" s="31">
        <v>2212.22</v>
      </c>
      <c r="F177" s="38"/>
      <c r="G177" s="38"/>
      <c r="H177" s="27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2" customFormat="1" ht="15.75">
      <c r="A178" s="24" t="s">
        <v>225</v>
      </c>
      <c r="B178" s="9" t="s">
        <v>110</v>
      </c>
      <c r="C178" s="9" t="s">
        <v>70</v>
      </c>
      <c r="D178" s="25" t="s">
        <v>27</v>
      </c>
      <c r="E178" s="31"/>
      <c r="F178" s="38"/>
      <c r="G178" s="38"/>
      <c r="H178" s="27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2" customFormat="1" ht="15.75">
      <c r="A179" s="24" t="s">
        <v>226</v>
      </c>
      <c r="B179" s="9" t="s">
        <v>67</v>
      </c>
      <c r="C179" s="9" t="s">
        <v>70</v>
      </c>
      <c r="D179" s="25" t="s">
        <v>12</v>
      </c>
      <c r="E179" s="31"/>
      <c r="F179" s="38"/>
      <c r="G179" s="38"/>
      <c r="H179" s="27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2" customFormat="1" ht="15.75">
      <c r="A180" s="24" t="s">
        <v>227</v>
      </c>
      <c r="B180" s="9" t="s">
        <v>111</v>
      </c>
      <c r="C180" s="9" t="s">
        <v>76</v>
      </c>
      <c r="D180" s="25">
        <f>E177/E2</f>
        <v>1.0747801583831316</v>
      </c>
      <c r="E180" s="31"/>
      <c r="F180" s="38"/>
      <c r="G180" s="38"/>
      <c r="H180" s="27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2" customFormat="1" ht="31.5">
      <c r="A181" s="24" t="s">
        <v>228</v>
      </c>
      <c r="B181" s="9" t="s">
        <v>109</v>
      </c>
      <c r="C181" s="9" t="s">
        <v>70</v>
      </c>
      <c r="D181" s="25" t="s">
        <v>45</v>
      </c>
      <c r="E181" s="31">
        <v>743.7</v>
      </c>
      <c r="F181" s="38"/>
      <c r="G181" s="38"/>
      <c r="H181" s="27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2" customFormat="1" ht="15.75">
      <c r="A182" s="24" t="s">
        <v>229</v>
      </c>
      <c r="B182" s="9" t="s">
        <v>110</v>
      </c>
      <c r="C182" s="9" t="s">
        <v>70</v>
      </c>
      <c r="D182" s="25" t="s">
        <v>27</v>
      </c>
      <c r="E182" s="31"/>
      <c r="F182" s="38"/>
      <c r="G182" s="38"/>
      <c r="H182" s="27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2" customFormat="1" ht="15.75">
      <c r="A183" s="24" t="s">
        <v>230</v>
      </c>
      <c r="B183" s="9" t="s">
        <v>67</v>
      </c>
      <c r="C183" s="9" t="s">
        <v>70</v>
      </c>
      <c r="D183" s="25" t="s">
        <v>12</v>
      </c>
      <c r="E183" s="31"/>
      <c r="F183" s="38"/>
      <c r="G183" s="38"/>
      <c r="H183" s="27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2" customFormat="1" ht="15.75">
      <c r="A184" s="24" t="s">
        <v>231</v>
      </c>
      <c r="B184" s="9" t="s">
        <v>111</v>
      </c>
      <c r="C184" s="9" t="s">
        <v>76</v>
      </c>
      <c r="D184" s="25">
        <f>E181/E2</f>
        <v>0.36131759218772774</v>
      </c>
      <c r="E184" s="31"/>
      <c r="F184" s="38"/>
      <c r="G184" s="38"/>
      <c r="H184" s="27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2" customFormat="1" ht="31.5">
      <c r="A185" s="24" t="s">
        <v>232</v>
      </c>
      <c r="B185" s="9" t="s">
        <v>109</v>
      </c>
      <c r="C185" s="9" t="s">
        <v>70</v>
      </c>
      <c r="D185" s="25" t="s">
        <v>46</v>
      </c>
      <c r="E185" s="31">
        <v>5087.06</v>
      </c>
      <c r="F185" s="38"/>
      <c r="G185" s="38"/>
      <c r="H185" s="27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2" customFormat="1" ht="15.75">
      <c r="A186" s="24" t="s">
        <v>233</v>
      </c>
      <c r="B186" s="9" t="s">
        <v>110</v>
      </c>
      <c r="C186" s="9" t="s">
        <v>70</v>
      </c>
      <c r="D186" s="25" t="s">
        <v>27</v>
      </c>
      <c r="E186" s="31"/>
      <c r="F186" s="38"/>
      <c r="G186" s="38"/>
      <c r="H186" s="27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2" customFormat="1" ht="15.75">
      <c r="A187" s="24" t="s">
        <v>234</v>
      </c>
      <c r="B187" s="9" t="s">
        <v>67</v>
      </c>
      <c r="C187" s="9" t="s">
        <v>70</v>
      </c>
      <c r="D187" s="25" t="s">
        <v>12</v>
      </c>
      <c r="E187" s="31"/>
      <c r="F187" s="38"/>
      <c r="G187" s="38"/>
      <c r="H187" s="27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2" customFormat="1" ht="15.75">
      <c r="A188" s="24" t="s">
        <v>235</v>
      </c>
      <c r="B188" s="9" t="s">
        <v>111</v>
      </c>
      <c r="C188" s="9" t="s">
        <v>76</v>
      </c>
      <c r="D188" s="25">
        <f>E185/E2</f>
        <v>2.471486177913812</v>
      </c>
      <c r="E188" s="31"/>
      <c r="F188" s="38"/>
      <c r="G188" s="38"/>
      <c r="H188" s="27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2" customFormat="1" ht="31.5">
      <c r="A189" s="24" t="s">
        <v>236</v>
      </c>
      <c r="B189" s="9" t="s">
        <v>109</v>
      </c>
      <c r="C189" s="9" t="s">
        <v>70</v>
      </c>
      <c r="D189" s="25" t="s">
        <v>323</v>
      </c>
      <c r="E189" s="31">
        <v>1428.08</v>
      </c>
      <c r="F189" s="38"/>
      <c r="G189" s="38"/>
      <c r="H189" s="27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2" customFormat="1" ht="15.75">
      <c r="A190" s="24" t="s">
        <v>237</v>
      </c>
      <c r="B190" s="9" t="s">
        <v>110</v>
      </c>
      <c r="C190" s="9" t="s">
        <v>70</v>
      </c>
      <c r="D190" s="25" t="s">
        <v>27</v>
      </c>
      <c r="E190" s="31"/>
      <c r="F190" s="38"/>
      <c r="G190" s="38"/>
      <c r="H190" s="27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2" customFormat="1" ht="15.75">
      <c r="A191" s="24" t="s">
        <v>239</v>
      </c>
      <c r="B191" s="9" t="s">
        <v>67</v>
      </c>
      <c r="C191" s="9" t="s">
        <v>70</v>
      </c>
      <c r="D191" s="25" t="s">
        <v>12</v>
      </c>
      <c r="E191" s="31"/>
      <c r="F191" s="38"/>
      <c r="G191" s="38"/>
      <c r="H191" s="27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2" customFormat="1" ht="15.75">
      <c r="A192" s="24" t="s">
        <v>240</v>
      </c>
      <c r="B192" s="9" t="s">
        <v>111</v>
      </c>
      <c r="C192" s="9" t="s">
        <v>76</v>
      </c>
      <c r="D192" s="25">
        <f>E189/E2</f>
        <v>0.6938152844580479</v>
      </c>
      <c r="E192" s="31"/>
      <c r="F192" s="38"/>
      <c r="G192" s="38"/>
      <c r="H192" s="27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2" customFormat="1" ht="31.5">
      <c r="A193" s="24"/>
      <c r="B193" s="9" t="s">
        <v>109</v>
      </c>
      <c r="C193" s="9" t="s">
        <v>70</v>
      </c>
      <c r="D193" s="25" t="s">
        <v>373</v>
      </c>
      <c r="E193" s="31">
        <v>2281.12</v>
      </c>
      <c r="F193" s="38"/>
      <c r="G193" s="38"/>
      <c r="H193" s="27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2" customFormat="1" ht="15.75">
      <c r="A194" s="24"/>
      <c r="B194" s="9" t="s">
        <v>110</v>
      </c>
      <c r="C194" s="9" t="s">
        <v>70</v>
      </c>
      <c r="D194" s="25" t="s">
        <v>27</v>
      </c>
      <c r="E194" s="31"/>
      <c r="F194" s="38"/>
      <c r="G194" s="38"/>
      <c r="H194" s="27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2" customFormat="1" ht="15.75">
      <c r="A195" s="24"/>
      <c r="B195" s="9" t="s">
        <v>67</v>
      </c>
      <c r="C195" s="9" t="s">
        <v>70</v>
      </c>
      <c r="D195" s="25" t="s">
        <v>12</v>
      </c>
      <c r="E195" s="31"/>
      <c r="F195" s="38"/>
      <c r="G195" s="38"/>
      <c r="H195" s="27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2" customFormat="1" ht="15.75">
      <c r="A196" s="24"/>
      <c r="B196" s="9" t="s">
        <v>111</v>
      </c>
      <c r="C196" s="9" t="s">
        <v>76</v>
      </c>
      <c r="D196" s="25">
        <f>E193/E2</f>
        <v>1.1082543846863915</v>
      </c>
      <c r="E196" s="31"/>
      <c r="F196" s="38"/>
      <c r="G196" s="38"/>
      <c r="H196" s="27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2" customFormat="1" ht="31.5">
      <c r="A197" s="24" t="s">
        <v>241</v>
      </c>
      <c r="B197" s="9" t="s">
        <v>109</v>
      </c>
      <c r="C197" s="9" t="s">
        <v>70</v>
      </c>
      <c r="D197" s="25" t="s">
        <v>47</v>
      </c>
      <c r="E197" s="31">
        <v>2720.77</v>
      </c>
      <c r="F197" s="38"/>
      <c r="G197" s="38"/>
      <c r="H197" s="27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2" customFormat="1" ht="15.75">
      <c r="A198" s="24" t="s">
        <v>238</v>
      </c>
      <c r="B198" s="9" t="s">
        <v>110</v>
      </c>
      <c r="C198" s="9" t="s">
        <v>70</v>
      </c>
      <c r="D198" s="25" t="s">
        <v>27</v>
      </c>
      <c r="E198" s="31"/>
      <c r="F198" s="38"/>
      <c r="G198" s="38"/>
      <c r="H198" s="27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2" customFormat="1" ht="15.75">
      <c r="A199" s="24" t="s">
        <v>242</v>
      </c>
      <c r="B199" s="9" t="s">
        <v>67</v>
      </c>
      <c r="C199" s="9" t="s">
        <v>70</v>
      </c>
      <c r="D199" s="25" t="s">
        <v>12</v>
      </c>
      <c r="E199" s="31"/>
      <c r="F199" s="38"/>
      <c r="G199" s="38"/>
      <c r="H199" s="27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2" customFormat="1" ht="15.75">
      <c r="A200" s="24" t="s">
        <v>243</v>
      </c>
      <c r="B200" s="9" t="s">
        <v>111</v>
      </c>
      <c r="C200" s="9" t="s">
        <v>76</v>
      </c>
      <c r="D200" s="25">
        <f>E197/E2</f>
        <v>1.3218529854734489</v>
      </c>
      <c r="E200" s="31"/>
      <c r="F200" s="38"/>
      <c r="G200" s="38"/>
      <c r="H200" s="27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2" customFormat="1" ht="31.5">
      <c r="A201" s="24" t="s">
        <v>244</v>
      </c>
      <c r="B201" s="9" t="s">
        <v>109</v>
      </c>
      <c r="C201" s="9" t="s">
        <v>70</v>
      </c>
      <c r="D201" s="25" t="s">
        <v>48</v>
      </c>
      <c r="E201" s="31">
        <v>8160.98</v>
      </c>
      <c r="F201" s="31"/>
      <c r="G201" s="31"/>
      <c r="H201" s="27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2" customFormat="1" ht="15.75">
      <c r="A202" s="24" t="s">
        <v>245</v>
      </c>
      <c r="B202" s="9" t="s">
        <v>110</v>
      </c>
      <c r="C202" s="9" t="s">
        <v>70</v>
      </c>
      <c r="D202" s="25" t="s">
        <v>27</v>
      </c>
      <c r="E202" s="31"/>
      <c r="F202" s="38"/>
      <c r="G202" s="38"/>
      <c r="H202" s="27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2" customFormat="1" ht="15.75">
      <c r="A203" s="24" t="s">
        <v>246</v>
      </c>
      <c r="B203" s="9" t="s">
        <v>67</v>
      </c>
      <c r="C203" s="9" t="s">
        <v>70</v>
      </c>
      <c r="D203" s="25" t="s">
        <v>12</v>
      </c>
      <c r="E203" s="31"/>
      <c r="F203" s="38"/>
      <c r="G203" s="38"/>
      <c r="H203" s="27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2" customFormat="1" ht="15.75">
      <c r="A204" s="24" t="s">
        <v>247</v>
      </c>
      <c r="B204" s="9" t="s">
        <v>111</v>
      </c>
      <c r="C204" s="9" t="s">
        <v>76</v>
      </c>
      <c r="D204" s="25">
        <f>E201/E2</f>
        <v>3.964912792109993</v>
      </c>
      <c r="E204" s="31"/>
      <c r="F204" s="38"/>
      <c r="G204" s="38"/>
      <c r="H204" s="27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2" customFormat="1" ht="31.5">
      <c r="A205" s="24" t="s">
        <v>248</v>
      </c>
      <c r="B205" s="9" t="s">
        <v>109</v>
      </c>
      <c r="C205" s="9" t="s">
        <v>70</v>
      </c>
      <c r="D205" s="25" t="s">
        <v>49</v>
      </c>
      <c r="E205" s="31">
        <v>12221.6</v>
      </c>
      <c r="F205" s="38"/>
      <c r="G205" s="38"/>
      <c r="H205" s="27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2" customFormat="1" ht="15.75">
      <c r="A206" s="24" t="s">
        <v>249</v>
      </c>
      <c r="B206" s="9" t="s">
        <v>110</v>
      </c>
      <c r="C206" s="9" t="s">
        <v>70</v>
      </c>
      <c r="D206" s="25" t="s">
        <v>27</v>
      </c>
      <c r="E206" s="31"/>
      <c r="F206" s="38"/>
      <c r="G206" s="38"/>
      <c r="H206" s="27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2" customFormat="1" ht="15.75">
      <c r="A207" s="24" t="s">
        <v>250</v>
      </c>
      <c r="B207" s="9" t="s">
        <v>67</v>
      </c>
      <c r="C207" s="9" t="s">
        <v>70</v>
      </c>
      <c r="D207" s="25" t="s">
        <v>12</v>
      </c>
      <c r="E207" s="31"/>
      <c r="F207" s="38"/>
      <c r="G207" s="38"/>
      <c r="H207" s="27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2" customFormat="1" ht="15.75">
      <c r="A208" s="24" t="s">
        <v>251</v>
      </c>
      <c r="B208" s="9" t="s">
        <v>111</v>
      </c>
      <c r="C208" s="9" t="s">
        <v>76</v>
      </c>
      <c r="D208" s="25">
        <f>E205/E2</f>
        <v>5.937715590535879</v>
      </c>
      <c r="E208" s="31"/>
      <c r="F208" s="38"/>
      <c r="G208" s="38"/>
      <c r="H208" s="27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2" customFormat="1" ht="31.5">
      <c r="A209" s="24"/>
      <c r="B209" s="9" t="s">
        <v>109</v>
      </c>
      <c r="C209" s="9" t="s">
        <v>70</v>
      </c>
      <c r="D209" s="25" t="s">
        <v>372</v>
      </c>
      <c r="E209" s="31">
        <v>0</v>
      </c>
      <c r="F209" s="38"/>
      <c r="G209" s="38"/>
      <c r="H209" s="27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2" customFormat="1" ht="15.75">
      <c r="A210" s="24"/>
      <c r="B210" s="9" t="s">
        <v>110</v>
      </c>
      <c r="C210" s="9" t="s">
        <v>70</v>
      </c>
      <c r="D210" s="25" t="s">
        <v>27</v>
      </c>
      <c r="E210" s="31"/>
      <c r="F210" s="38"/>
      <c r="G210" s="38"/>
      <c r="H210" s="27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2" customFormat="1" ht="15.75">
      <c r="A211" s="24"/>
      <c r="B211" s="9" t="s">
        <v>67</v>
      </c>
      <c r="C211" s="9" t="s">
        <v>70</v>
      </c>
      <c r="D211" s="25" t="s">
        <v>12</v>
      </c>
      <c r="E211" s="31"/>
      <c r="F211" s="38"/>
      <c r="G211" s="38"/>
      <c r="H211" s="27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2" customFormat="1" ht="15.75">
      <c r="A212" s="24"/>
      <c r="B212" s="9" t="s">
        <v>111</v>
      </c>
      <c r="C212" s="9" t="s">
        <v>76</v>
      </c>
      <c r="D212" s="25">
        <f>E209/E2</f>
        <v>0</v>
      </c>
      <c r="E212" s="31"/>
      <c r="F212" s="38"/>
      <c r="G212" s="38"/>
      <c r="H212" s="27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2" customFormat="1" ht="47.25">
      <c r="A213" s="39" t="s">
        <v>286</v>
      </c>
      <c r="B213" s="21" t="s">
        <v>107</v>
      </c>
      <c r="C213" s="21" t="s">
        <v>70</v>
      </c>
      <c r="D213" s="26" t="s">
        <v>50</v>
      </c>
      <c r="E213" s="31"/>
      <c r="F213" s="38"/>
      <c r="G213" s="38"/>
      <c r="H213" s="27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2" customFormat="1" ht="18.75">
      <c r="A214" s="24" t="s">
        <v>252</v>
      </c>
      <c r="B214" s="9" t="s">
        <v>108</v>
      </c>
      <c r="C214" s="9" t="s">
        <v>76</v>
      </c>
      <c r="D214" s="25">
        <f>E215+E219+E223+E227+E231+E235+E239+E243+E247+E251</f>
        <v>5237.42</v>
      </c>
      <c r="E214" s="31"/>
      <c r="F214" s="36"/>
      <c r="G214" s="38"/>
      <c r="H214" s="27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2" customFormat="1" ht="31.5">
      <c r="A215" s="24" t="s">
        <v>253</v>
      </c>
      <c r="B215" s="9" t="s">
        <v>109</v>
      </c>
      <c r="C215" s="9" t="s">
        <v>70</v>
      </c>
      <c r="D215" s="25" t="s">
        <v>51</v>
      </c>
      <c r="E215" s="31">
        <v>0</v>
      </c>
      <c r="F215" s="38"/>
      <c r="G215" s="38"/>
      <c r="H215" s="27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2" customFormat="1" ht="15.75">
      <c r="A216" s="24" t="s">
        <v>282</v>
      </c>
      <c r="B216" s="9" t="s">
        <v>110</v>
      </c>
      <c r="C216" s="9" t="s">
        <v>70</v>
      </c>
      <c r="D216" s="25" t="s">
        <v>27</v>
      </c>
      <c r="E216" s="31"/>
      <c r="F216" s="38"/>
      <c r="G216" s="38"/>
      <c r="H216" s="27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2" customFormat="1" ht="15.75">
      <c r="A217" s="24" t="s">
        <v>254</v>
      </c>
      <c r="B217" s="9" t="s">
        <v>67</v>
      </c>
      <c r="C217" s="9" t="s">
        <v>70</v>
      </c>
      <c r="D217" s="25" t="s">
        <v>12</v>
      </c>
      <c r="E217" s="31"/>
      <c r="F217" s="38"/>
      <c r="G217" s="38"/>
      <c r="H217" s="27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2" customFormat="1" ht="15.75">
      <c r="A218" s="24" t="s">
        <v>255</v>
      </c>
      <c r="B218" s="9" t="s">
        <v>111</v>
      </c>
      <c r="C218" s="9" t="s">
        <v>76</v>
      </c>
      <c r="D218" s="25">
        <v>0</v>
      </c>
      <c r="E218" s="31"/>
      <c r="F218" s="38"/>
      <c r="G218" s="38"/>
      <c r="H218" s="27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2" customFormat="1" ht="31.5">
      <c r="A219" s="24" t="s">
        <v>256</v>
      </c>
      <c r="B219" s="9" t="s">
        <v>109</v>
      </c>
      <c r="C219" s="9" t="s">
        <v>70</v>
      </c>
      <c r="D219" s="25" t="s">
        <v>53</v>
      </c>
      <c r="E219" s="31">
        <v>0</v>
      </c>
      <c r="F219" s="38"/>
      <c r="G219" s="38"/>
      <c r="H219" s="27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2" customFormat="1" ht="15.75">
      <c r="A220" s="24" t="s">
        <v>257</v>
      </c>
      <c r="B220" s="9" t="s">
        <v>110</v>
      </c>
      <c r="C220" s="9" t="s">
        <v>70</v>
      </c>
      <c r="D220" s="25" t="s">
        <v>27</v>
      </c>
      <c r="E220" s="31"/>
      <c r="F220" s="38"/>
      <c r="G220" s="38"/>
      <c r="H220" s="27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2" customFormat="1" ht="15.75">
      <c r="A221" s="24" t="s">
        <v>258</v>
      </c>
      <c r="B221" s="9" t="s">
        <v>67</v>
      </c>
      <c r="C221" s="9" t="s">
        <v>70</v>
      </c>
      <c r="D221" s="25" t="s">
        <v>12</v>
      </c>
      <c r="E221" s="31"/>
      <c r="F221" s="38"/>
      <c r="G221" s="38"/>
      <c r="H221" s="27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2" customFormat="1" ht="15.75">
      <c r="A222" s="24" t="s">
        <v>259</v>
      </c>
      <c r="B222" s="9" t="s">
        <v>111</v>
      </c>
      <c r="C222" s="9" t="s">
        <v>76</v>
      </c>
      <c r="D222" s="25">
        <f>E219/E2</f>
        <v>0</v>
      </c>
      <c r="E222" s="31"/>
      <c r="F222" s="38"/>
      <c r="G222" s="38"/>
      <c r="H222" s="27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2" customFormat="1" ht="31.5">
      <c r="A223" s="24" t="s">
        <v>260</v>
      </c>
      <c r="B223" s="9" t="s">
        <v>109</v>
      </c>
      <c r="C223" s="9" t="s">
        <v>70</v>
      </c>
      <c r="D223" s="25" t="s">
        <v>52</v>
      </c>
      <c r="E223" s="31">
        <v>129.72</v>
      </c>
      <c r="F223" s="38"/>
      <c r="G223" s="38"/>
      <c r="H223" s="27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2" customFormat="1" ht="15.75">
      <c r="A224" s="24" t="s">
        <v>261</v>
      </c>
      <c r="B224" s="9" t="s">
        <v>110</v>
      </c>
      <c r="C224" s="9" t="s">
        <v>70</v>
      </c>
      <c r="D224" s="25" t="s">
        <v>27</v>
      </c>
      <c r="E224" s="31"/>
      <c r="F224" s="38"/>
      <c r="G224" s="38"/>
      <c r="H224" s="27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2" customFormat="1" ht="15.75">
      <c r="A225" s="24" t="s">
        <v>262</v>
      </c>
      <c r="B225" s="9" t="s">
        <v>67</v>
      </c>
      <c r="C225" s="9" t="s">
        <v>70</v>
      </c>
      <c r="D225" s="25" t="s">
        <v>12</v>
      </c>
      <c r="E225" s="31"/>
      <c r="F225" s="38"/>
      <c r="G225" s="38"/>
      <c r="H225" s="27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2" customFormat="1" ht="15.75">
      <c r="A226" s="24" t="s">
        <v>263</v>
      </c>
      <c r="B226" s="9" t="s">
        <v>111</v>
      </c>
      <c r="C226" s="9" t="s">
        <v>76</v>
      </c>
      <c r="D226" s="25">
        <f>E223/E2</f>
        <v>0.06302288296166739</v>
      </c>
      <c r="E226" s="31"/>
      <c r="F226" s="38"/>
      <c r="G226" s="38"/>
      <c r="H226" s="27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2" customFormat="1" ht="31.5">
      <c r="A227" s="24" t="s">
        <v>264</v>
      </c>
      <c r="B227" s="9" t="s">
        <v>109</v>
      </c>
      <c r="C227" s="9" t="s">
        <v>70</v>
      </c>
      <c r="D227" s="25" t="s">
        <v>287</v>
      </c>
      <c r="E227" s="31">
        <v>0</v>
      </c>
      <c r="F227" s="38"/>
      <c r="G227" s="38"/>
      <c r="H227" s="27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2" customFormat="1" ht="15.75">
      <c r="A228" s="24" t="s">
        <v>265</v>
      </c>
      <c r="B228" s="9" t="s">
        <v>110</v>
      </c>
      <c r="C228" s="9" t="s">
        <v>70</v>
      </c>
      <c r="D228" s="25" t="s">
        <v>27</v>
      </c>
      <c r="E228" s="31"/>
      <c r="F228" s="38"/>
      <c r="G228" s="38"/>
      <c r="H228" s="27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2" customFormat="1" ht="15.75">
      <c r="A229" s="24" t="s">
        <v>266</v>
      </c>
      <c r="B229" s="9" t="s">
        <v>67</v>
      </c>
      <c r="C229" s="9" t="s">
        <v>70</v>
      </c>
      <c r="D229" s="25" t="s">
        <v>12</v>
      </c>
      <c r="E229" s="31"/>
      <c r="F229" s="38"/>
      <c r="G229" s="38"/>
      <c r="H229" s="27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2" customFormat="1" ht="15.75">
      <c r="A230" s="24" t="s">
        <v>267</v>
      </c>
      <c r="B230" s="9" t="s">
        <v>111</v>
      </c>
      <c r="C230" s="9" t="s">
        <v>76</v>
      </c>
      <c r="D230" s="25">
        <v>0</v>
      </c>
      <c r="E230" s="31"/>
      <c r="F230" s="38"/>
      <c r="G230" s="38"/>
      <c r="H230" s="27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2" customFormat="1" ht="31.5">
      <c r="A231" s="24" t="s">
        <v>268</v>
      </c>
      <c r="B231" s="9" t="s">
        <v>109</v>
      </c>
      <c r="C231" s="9" t="s">
        <v>70</v>
      </c>
      <c r="D231" s="25" t="s">
        <v>336</v>
      </c>
      <c r="E231" s="31">
        <v>4771.12</v>
      </c>
      <c r="F231" s="38" t="s">
        <v>374</v>
      </c>
      <c r="G231" s="38"/>
      <c r="H231" s="27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2" customFormat="1" ht="15.75">
      <c r="A232" s="24" t="s">
        <v>269</v>
      </c>
      <c r="B232" s="9" t="s">
        <v>110</v>
      </c>
      <c r="C232" s="9" t="s">
        <v>70</v>
      </c>
      <c r="D232" s="25" t="s">
        <v>27</v>
      </c>
      <c r="E232" s="31"/>
      <c r="F232" s="38"/>
      <c r="G232" s="38"/>
      <c r="H232" s="27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2" customFormat="1" ht="15.75">
      <c r="A233" s="24" t="s">
        <v>270</v>
      </c>
      <c r="B233" s="9" t="s">
        <v>67</v>
      </c>
      <c r="C233" s="9" t="s">
        <v>70</v>
      </c>
      <c r="D233" s="25" t="s">
        <v>12</v>
      </c>
      <c r="E233" s="31"/>
      <c r="F233" s="38"/>
      <c r="G233" s="38"/>
      <c r="H233" s="27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2" customFormat="1" ht="15.75">
      <c r="A234" s="24" t="s">
        <v>271</v>
      </c>
      <c r="B234" s="9" t="s">
        <v>111</v>
      </c>
      <c r="C234" s="9" t="s">
        <v>76</v>
      </c>
      <c r="D234" s="25">
        <f>E231/E2</f>
        <v>2.3179905747461493</v>
      </c>
      <c r="E234" s="31"/>
      <c r="F234" s="38"/>
      <c r="G234" s="38"/>
      <c r="H234" s="27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2" customFormat="1" ht="31.5">
      <c r="A235" s="24" t="s">
        <v>272</v>
      </c>
      <c r="B235" s="9" t="s">
        <v>109</v>
      </c>
      <c r="C235" s="9" t="s">
        <v>70</v>
      </c>
      <c r="D235" s="25" t="s">
        <v>1</v>
      </c>
      <c r="E235" s="31">
        <v>0</v>
      </c>
      <c r="F235" s="38"/>
      <c r="G235" s="38"/>
      <c r="H235" s="27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2" customFormat="1" ht="15.75">
      <c r="A236" s="24" t="s">
        <v>273</v>
      </c>
      <c r="B236" s="9" t="s">
        <v>110</v>
      </c>
      <c r="C236" s="9" t="s">
        <v>70</v>
      </c>
      <c r="D236" s="25" t="s">
        <v>27</v>
      </c>
      <c r="E236" s="31"/>
      <c r="F236" s="38"/>
      <c r="G236" s="38"/>
      <c r="H236" s="27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2" customFormat="1" ht="15.75">
      <c r="A237" s="24" t="s">
        <v>274</v>
      </c>
      <c r="B237" s="9" t="s">
        <v>67</v>
      </c>
      <c r="C237" s="9" t="s">
        <v>70</v>
      </c>
      <c r="D237" s="25" t="s">
        <v>12</v>
      </c>
      <c r="E237" s="31"/>
      <c r="F237" s="38"/>
      <c r="G237" s="38"/>
      <c r="H237" s="27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2" customFormat="1" ht="15.75">
      <c r="A238" s="24" t="s">
        <v>275</v>
      </c>
      <c r="B238" s="9" t="s">
        <v>111</v>
      </c>
      <c r="C238" s="9" t="s">
        <v>76</v>
      </c>
      <c r="D238" s="25">
        <f>E235/E2</f>
        <v>0</v>
      </c>
      <c r="E238" s="31"/>
      <c r="F238" s="38"/>
      <c r="G238" s="38"/>
      <c r="H238" s="27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2" customFormat="1" ht="31.5">
      <c r="A239" s="24" t="s">
        <v>276</v>
      </c>
      <c r="B239" s="9" t="s">
        <v>109</v>
      </c>
      <c r="C239" s="9" t="s">
        <v>70</v>
      </c>
      <c r="D239" s="25" t="s">
        <v>0</v>
      </c>
      <c r="E239" s="31">
        <v>0</v>
      </c>
      <c r="F239" s="38"/>
      <c r="G239" s="38"/>
      <c r="H239" s="27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2" customFormat="1" ht="15.75">
      <c r="A240" s="24" t="s">
        <v>277</v>
      </c>
      <c r="B240" s="9" t="s">
        <v>110</v>
      </c>
      <c r="C240" s="9" t="s">
        <v>70</v>
      </c>
      <c r="D240" s="25" t="s">
        <v>27</v>
      </c>
      <c r="E240" s="31"/>
      <c r="F240" s="38"/>
      <c r="G240" s="38"/>
      <c r="H240" s="27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2" customFormat="1" ht="15.75">
      <c r="A241" s="24" t="s">
        <v>278</v>
      </c>
      <c r="B241" s="9" t="s">
        <v>67</v>
      </c>
      <c r="C241" s="9" t="s">
        <v>70</v>
      </c>
      <c r="D241" s="25" t="s">
        <v>12</v>
      </c>
      <c r="E241" s="31"/>
      <c r="F241" s="38"/>
      <c r="G241" s="38"/>
      <c r="H241" s="27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2" customFormat="1" ht="15.75">
      <c r="A242" s="24" t="s">
        <v>279</v>
      </c>
      <c r="B242" s="9" t="s">
        <v>111</v>
      </c>
      <c r="C242" s="9" t="s">
        <v>76</v>
      </c>
      <c r="D242" s="25">
        <f>E239/E2</f>
        <v>0</v>
      </c>
      <c r="E242" s="31"/>
      <c r="F242" s="38"/>
      <c r="G242" s="38"/>
      <c r="H242" s="27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2" customFormat="1" ht="31.5">
      <c r="A243" s="24" t="s">
        <v>281</v>
      </c>
      <c r="B243" s="9" t="s">
        <v>109</v>
      </c>
      <c r="C243" s="9" t="s">
        <v>70</v>
      </c>
      <c r="D243" s="25" t="s">
        <v>54</v>
      </c>
      <c r="E243" s="31">
        <v>336.58</v>
      </c>
      <c r="F243" s="38"/>
      <c r="G243" s="38"/>
      <c r="H243" s="27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2" customFormat="1" ht="15.75">
      <c r="A244" s="24" t="s">
        <v>283</v>
      </c>
      <c r="B244" s="9" t="s">
        <v>110</v>
      </c>
      <c r="C244" s="9" t="s">
        <v>70</v>
      </c>
      <c r="D244" s="25" t="s">
        <v>27</v>
      </c>
      <c r="E244" s="31"/>
      <c r="F244" s="38"/>
      <c r="G244" s="38"/>
      <c r="H244" s="27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2" customFormat="1" ht="15.75">
      <c r="A245" s="24" t="s">
        <v>284</v>
      </c>
      <c r="B245" s="9" t="s">
        <v>67</v>
      </c>
      <c r="C245" s="9" t="s">
        <v>70</v>
      </c>
      <c r="D245" s="25" t="s">
        <v>12</v>
      </c>
      <c r="E245" s="31"/>
      <c r="F245" s="38"/>
      <c r="G245" s="38"/>
      <c r="H245" s="27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2" customFormat="1" ht="15.75">
      <c r="A246" s="24" t="s">
        <v>285</v>
      </c>
      <c r="B246" s="9" t="s">
        <v>111</v>
      </c>
      <c r="C246" s="9" t="s">
        <v>76</v>
      </c>
      <c r="D246" s="25">
        <f>E243/E2</f>
        <v>0.16352329592382062</v>
      </c>
      <c r="E246" s="31"/>
      <c r="F246" s="38"/>
      <c r="G246" s="38"/>
      <c r="H246" s="27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2" customFormat="1" ht="31.5">
      <c r="A247" s="24" t="s">
        <v>288</v>
      </c>
      <c r="B247" s="9" t="s">
        <v>109</v>
      </c>
      <c r="C247" s="9" t="s">
        <v>70</v>
      </c>
      <c r="D247" s="25" t="s">
        <v>55</v>
      </c>
      <c r="E247" s="31">
        <v>0</v>
      </c>
      <c r="F247" s="38"/>
      <c r="G247" s="38"/>
      <c r="H247" s="27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2" customFormat="1" ht="15.75">
      <c r="A248" s="24" t="s">
        <v>289</v>
      </c>
      <c r="B248" s="9" t="s">
        <v>110</v>
      </c>
      <c r="C248" s="9" t="s">
        <v>70</v>
      </c>
      <c r="D248" s="25" t="s">
        <v>27</v>
      </c>
      <c r="E248" s="31"/>
      <c r="F248" s="38"/>
      <c r="G248" s="38"/>
      <c r="H248" s="27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2" customFormat="1" ht="15.75">
      <c r="A249" s="24" t="s">
        <v>290</v>
      </c>
      <c r="B249" s="9" t="s">
        <v>67</v>
      </c>
      <c r="C249" s="9" t="s">
        <v>70</v>
      </c>
      <c r="D249" s="25" t="s">
        <v>12</v>
      </c>
      <c r="E249" s="31"/>
      <c r="F249" s="38"/>
      <c r="G249" s="38"/>
      <c r="H249" s="27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2" customFormat="1" ht="15.75">
      <c r="A250" s="24" t="s">
        <v>291</v>
      </c>
      <c r="B250" s="9" t="s">
        <v>111</v>
      </c>
      <c r="C250" s="9" t="s">
        <v>76</v>
      </c>
      <c r="D250" s="25">
        <f>E247/E2</f>
        <v>0</v>
      </c>
      <c r="E250" s="31"/>
      <c r="F250" s="38"/>
      <c r="G250" s="38"/>
      <c r="H250" s="27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2" customFormat="1" ht="31.5">
      <c r="A251" s="24" t="s">
        <v>367</v>
      </c>
      <c r="B251" s="9" t="s">
        <v>109</v>
      </c>
      <c r="C251" s="9" t="s">
        <v>70</v>
      </c>
      <c r="D251" s="25" t="s">
        <v>56</v>
      </c>
      <c r="E251" s="31">
        <v>0</v>
      </c>
      <c r="F251" s="38" t="s">
        <v>331</v>
      </c>
      <c r="G251" s="38"/>
      <c r="H251" s="27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12" customFormat="1" ht="15.75">
      <c r="A252" s="24" t="s">
        <v>368</v>
      </c>
      <c r="B252" s="9" t="s">
        <v>110</v>
      </c>
      <c r="C252" s="9" t="s">
        <v>70</v>
      </c>
      <c r="D252" s="25" t="s">
        <v>27</v>
      </c>
      <c r="E252" s="31"/>
      <c r="F252" s="38"/>
      <c r="G252" s="38"/>
      <c r="H252" s="27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12" customFormat="1" ht="15.75">
      <c r="A253" s="24" t="s">
        <v>369</v>
      </c>
      <c r="B253" s="9" t="s">
        <v>67</v>
      </c>
      <c r="C253" s="9" t="s">
        <v>70</v>
      </c>
      <c r="D253" s="25" t="s">
        <v>324</v>
      </c>
      <c r="E253" s="31"/>
      <c r="F253" s="38"/>
      <c r="G253" s="38"/>
      <c r="H253" s="27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12" customFormat="1" ht="15.75">
      <c r="A254" s="24" t="s">
        <v>370</v>
      </c>
      <c r="B254" s="9" t="s">
        <v>111</v>
      </c>
      <c r="C254" s="9" t="s">
        <v>76</v>
      </c>
      <c r="D254" s="25">
        <f>E251/E2</f>
        <v>0</v>
      </c>
      <c r="E254" s="31"/>
      <c r="F254" s="38"/>
      <c r="G254" s="38"/>
      <c r="H254" s="27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12" customFormat="1" ht="15.75">
      <c r="A255" s="24"/>
      <c r="B255" s="21" t="s">
        <v>280</v>
      </c>
      <c r="C255" s="9" t="s">
        <v>76</v>
      </c>
      <c r="D255" s="26">
        <f>SUM(D90,D28,D34,D60,D66,D72,D78,D84,D100,D110,D168,D214)</f>
        <v>263892.94327359996</v>
      </c>
      <c r="E255" s="31"/>
      <c r="F255" s="38"/>
      <c r="G255" s="38"/>
      <c r="H255" s="27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4" ht="15.75">
      <c r="A256" s="41" t="s">
        <v>292</v>
      </c>
      <c r="B256" s="41"/>
      <c r="C256" s="41"/>
      <c r="D256" s="41"/>
    </row>
    <row r="257" spans="1:4" ht="15.75">
      <c r="A257" s="7" t="s">
        <v>293</v>
      </c>
      <c r="B257" s="8" t="s">
        <v>294</v>
      </c>
      <c r="C257" s="8" t="s">
        <v>295</v>
      </c>
      <c r="D257" s="45">
        <f>'[2]2018 Управл'!$AA$53</f>
        <v>2</v>
      </c>
    </row>
    <row r="258" spans="1:4" ht="15.75">
      <c r="A258" s="7" t="s">
        <v>296</v>
      </c>
      <c r="B258" s="8" t="s">
        <v>297</v>
      </c>
      <c r="C258" s="8" t="s">
        <v>295</v>
      </c>
      <c r="D258" s="45">
        <f>'[2]2018 Управл'!$AB$53</f>
        <v>2</v>
      </c>
    </row>
    <row r="259" spans="1:4" ht="15.75">
      <c r="A259" s="7" t="s">
        <v>298</v>
      </c>
      <c r="B259" s="8" t="s">
        <v>299</v>
      </c>
      <c r="C259" s="8" t="s">
        <v>295</v>
      </c>
      <c r="D259" s="45">
        <v>0</v>
      </c>
    </row>
    <row r="260" spans="1:4" ht="15.75">
      <c r="A260" s="7" t="s">
        <v>300</v>
      </c>
      <c r="B260" s="8" t="s">
        <v>301</v>
      </c>
      <c r="C260" s="8" t="s">
        <v>76</v>
      </c>
      <c r="D260" s="29">
        <f>'[2]2018 Управл'!$AD$53</f>
        <v>-8775.87</v>
      </c>
    </row>
    <row r="261" spans="1:4" ht="15.75">
      <c r="A261" s="41" t="s">
        <v>302</v>
      </c>
      <c r="B261" s="41"/>
      <c r="C261" s="41"/>
      <c r="D261" s="41"/>
    </row>
    <row r="262" spans="1:4" ht="15.75">
      <c r="A262" s="7" t="s">
        <v>303</v>
      </c>
      <c r="B262" s="8" t="s">
        <v>75</v>
      </c>
      <c r="C262" s="8" t="s">
        <v>76</v>
      </c>
      <c r="D262" s="29">
        <v>0</v>
      </c>
    </row>
    <row r="263" spans="1:4" ht="15.75">
      <c r="A263" s="7" t="s">
        <v>304</v>
      </c>
      <c r="B263" s="8" t="s">
        <v>77</v>
      </c>
      <c r="C263" s="8" t="s">
        <v>76</v>
      </c>
      <c r="D263" s="29">
        <v>0</v>
      </c>
    </row>
    <row r="264" spans="1:4" ht="15.75">
      <c r="A264" s="7" t="s">
        <v>305</v>
      </c>
      <c r="B264" s="8" t="s">
        <v>79</v>
      </c>
      <c r="C264" s="8" t="s">
        <v>76</v>
      </c>
      <c r="D264" s="29">
        <v>0</v>
      </c>
    </row>
    <row r="265" spans="1:4" ht="15.75">
      <c r="A265" s="7" t="s">
        <v>306</v>
      </c>
      <c r="B265" s="8" t="s">
        <v>102</v>
      </c>
      <c r="C265" s="8" t="s">
        <v>76</v>
      </c>
      <c r="D265" s="29">
        <v>0</v>
      </c>
    </row>
    <row r="266" spans="1:4" ht="15.75">
      <c r="A266" s="7" t="s">
        <v>307</v>
      </c>
      <c r="B266" s="8" t="s">
        <v>308</v>
      </c>
      <c r="C266" s="8" t="s">
        <v>76</v>
      </c>
      <c r="D266" s="29">
        <v>0</v>
      </c>
    </row>
    <row r="267" spans="1:4" ht="15.75">
      <c r="A267" s="7" t="s">
        <v>309</v>
      </c>
      <c r="B267" s="8" t="s">
        <v>104</v>
      </c>
      <c r="C267" s="8" t="s">
        <v>76</v>
      </c>
      <c r="D267" s="29">
        <v>0</v>
      </c>
    </row>
    <row r="268" spans="1:4" ht="15.75">
      <c r="A268" s="41" t="s">
        <v>310</v>
      </c>
      <c r="B268" s="41"/>
      <c r="C268" s="41"/>
      <c r="D268" s="41"/>
    </row>
    <row r="269" spans="1:4" ht="15.75">
      <c r="A269" s="7" t="s">
        <v>311</v>
      </c>
      <c r="B269" s="8" t="s">
        <v>294</v>
      </c>
      <c r="C269" s="8" t="s">
        <v>295</v>
      </c>
      <c r="D269" s="29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29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29">
        <v>0</v>
      </c>
    </row>
    <row r="272" spans="1:4" ht="15.75">
      <c r="A272" s="7" t="s">
        <v>315</v>
      </c>
      <c r="B272" s="8" t="s">
        <v>301</v>
      </c>
      <c r="C272" s="8" t="s">
        <v>76</v>
      </c>
      <c r="D272" s="29">
        <v>0</v>
      </c>
    </row>
    <row r="273" spans="1:4" ht="15.75">
      <c r="A273" s="41" t="s">
        <v>316</v>
      </c>
      <c r="B273" s="41"/>
      <c r="C273" s="41"/>
      <c r="D273" s="41"/>
    </row>
    <row r="274" spans="1:4" ht="15.75">
      <c r="A274" s="7" t="s">
        <v>317</v>
      </c>
      <c r="B274" s="8" t="s">
        <v>318</v>
      </c>
      <c r="C274" s="8" t="s">
        <v>295</v>
      </c>
      <c r="D274" s="29">
        <v>0</v>
      </c>
    </row>
    <row r="275" spans="1:4" ht="15.75">
      <c r="A275" s="7" t="s">
        <v>319</v>
      </c>
      <c r="B275" s="8" t="s">
        <v>320</v>
      </c>
      <c r="C275" s="8" t="s">
        <v>295</v>
      </c>
      <c r="D275" s="29">
        <v>0</v>
      </c>
    </row>
    <row r="276" spans="1:4" ht="31.5">
      <c r="A276" s="7" t="s">
        <v>321</v>
      </c>
      <c r="B276" s="8" t="s">
        <v>322</v>
      </c>
      <c r="C276" s="8" t="s">
        <v>76</v>
      </c>
      <c r="D276" s="2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2019-03-29T08:04:06Z</dcterms:modified>
  <cp:category/>
  <cp:version/>
  <cp:contentType/>
  <cp:contentStatus/>
</cp:coreProperties>
</file>