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форме'!$A$1:$D$328</definedName>
  </definedNames>
  <calcPr fullCalcOnLoad="1"/>
</workbook>
</file>

<file path=xl/sharedStrings.xml><?xml version="1.0" encoding="utf-8"?>
<sst xmlns="http://schemas.openxmlformats.org/spreadsheetml/2006/main" count="1115" uniqueCount="397">
  <si>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</si>
  <si>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</si>
  <si>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</si>
  <si>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</si>
  <si>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</si>
  <si>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</si>
  <si>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</si>
  <si>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</si>
  <si>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</si>
  <si>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</si>
  <si>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</si>
  <si>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</si>
  <si>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</si>
  <si>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</si>
  <si>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</si>
  <si>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</si>
  <si>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</si>
  <si>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</si>
  <si>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</si>
  <si>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</si>
  <si>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</si>
  <si>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</si>
  <si>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</si>
  <si>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</si>
  <si>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</si>
  <si>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</si>
  <si>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</si>
  <si>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</si>
  <si>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</si>
  <si>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</si>
  <si>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</si>
  <si>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</si>
  <si>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</si>
  <si>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</si>
  <si>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</si>
  <si>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</si>
  <si>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</si>
  <si>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</si>
  <si>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</si>
  <si>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</si>
  <si>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</si>
  <si>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</si>
  <si>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</si>
  <si>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</si>
  <si>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</si>
  <si>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</si>
  <si>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</si>
  <si>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</si>
  <si>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</si>
  <si>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</si>
  <si>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</si>
  <si>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</si>
  <si>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</si>
  <si>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</si>
  <si>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</si>
  <si>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</si>
  <si>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</si>
  <si>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</si>
  <si>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</si>
  <si>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</si>
  <si>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</si>
  <si>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</si>
  <si>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</si>
  <si>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</si>
  <si>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</si>
  <si>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</si>
  <si>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</si>
  <si>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</si>
  <si>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</si>
  <si>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</si>
  <si>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</si>
  <si>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</si>
  <si>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</si>
  <si>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</si>
  <si>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</si>
  <si>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</si>
  <si>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</si>
  <si>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</si>
  <si>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</si>
  <si>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</si>
  <si>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</si>
  <si>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</si>
  <si>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</si>
  <si>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</si>
  <si>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</si>
  <si>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</si>
  <si>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</si>
  <si>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</si>
  <si>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</si>
  <si>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</si>
  <si>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</si>
  <si>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</si>
  <si>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</si>
  <si>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</si>
  <si>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</si>
  <si>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</si>
  <si>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</si>
  <si>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</si>
  <si>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</si>
  <si>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</si>
  <si>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</si>
  <si>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</si>
  <si>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</si>
  <si>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</si>
  <si>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</si>
  <si>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</si>
  <si>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</si>
  <si>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</si>
  <si>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</si>
  <si>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</si>
  <si>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</si>
  <si>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</si>
  <si>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</si>
  <si>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</si>
  <si>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</si>
  <si>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</si>
  <si>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</si>
  <si>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</si>
  <si>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</si>
  <si>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</si>
  <si>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</si>
  <si>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</si>
  <si>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</si>
  <si>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</si>
  <si>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</si>
  <si>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</si>
  <si>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</si>
  <si>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</si>
  <si>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</si>
  <si>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</si>
  <si>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</si>
  <si>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</si>
  <si>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</si>
  <si>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</si>
  <si>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</si>
  <si>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</si>
  <si>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</si>
  <si>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</si>
  <si>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</si>
  <si>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</si>
  <si>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</si>
  <si>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</si>
  <si>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</si>
  <si>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</si>
  <si>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</si>
  <si>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</si>
  <si>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</si>
  <si>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</si>
  <si>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</si>
  <si>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</si>
  <si>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</si>
  <si>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</si>
  <si>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</si>
  <si>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</si>
  <si>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</si>
  <si>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</si>
  <si>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</si>
  <si>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</si>
  <si>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</si>
  <si>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</si>
  <si>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</si>
  <si>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</si>
  <si>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</si>
  <si>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</si>
  <si>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</si>
  <si>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</si>
  <si>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</si>
  <si>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</si>
  <si>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</si>
  <si>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</si>
  <si>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</si>
  <si>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</si>
  <si>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</si>
  <si>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</si>
  <si>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</si>
  <si>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</si>
  <si>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</si>
  <si>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</si>
  <si>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</si>
  <si>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</si>
  <si>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</si>
  <si>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</si>
  <si>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</si>
  <si>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</si>
  <si>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</si>
  <si>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</si>
  <si>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</si>
  <si>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</si>
  <si>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</si>
  <si>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</si>
  <si>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</si>
  <si>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</si>
  <si>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</si>
  <si>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</si>
  <si>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</si>
  <si>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</si>
  <si>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</si>
  <si>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</si>
  <si>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</si>
  <si>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</si>
  <si>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</si>
  <si>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</si>
  <si>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</si>
  <si>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</si>
  <si>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</si>
  <si>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</si>
  <si>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</si>
  <si>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</si>
  <si>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</si>
  <si>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</si>
  <si>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</si>
  <si>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</si>
  <si>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</si>
  <si>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</si>
  <si>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</si>
  <si>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</si>
  <si>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</si>
  <si>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</si>
  <si>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</si>
  <si>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</si>
  <si>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</si>
  <si>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</si>
  <si>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</si>
  <si>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</si>
  <si>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</si>
  <si>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</si>
  <si>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</si>
  <si>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</si>
  <si>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</si>
  <si>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</si>
  <si>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</si>
  <si>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</si>
  <si>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</si>
  <si>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</si>
  <si>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</si>
  <si>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</si>
  <si>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</si>
  <si>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</si>
  <si>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</si>
  <si>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</si>
  <si>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</si>
  <si>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</si>
  <si>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</si>
  <si>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</si>
  <si>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</si>
  <si>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</si>
  <si>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</si>
  <si>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</si>
  <si>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</si>
  <si>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</si>
  <si>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</si>
  <si>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</si>
  <si>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</si>
  <si>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</si>
  <si>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</si>
  <si>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</si>
  <si>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</si>
  <si>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</si>
  <si>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</si>
  <si>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</si>
  <si>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</si>
  <si>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</si>
  <si>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</si>
  <si>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</si>
  <si>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</si>
  <si>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</si>
  <si>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</si>
  <si>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</si>
  <si>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</si>
  <si>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</si>
  <si>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</si>
  <si>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</si>
  <si>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</si>
  <si>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</si>
  <si>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</si>
  <si>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</si>
  <si>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</si>
  <si>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</si>
  <si>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</si>
  <si>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</si>
  <si>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</si>
  <si>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</si>
  <si>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</si>
  <si>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</si>
  <si>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</si>
  <si>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</si>
  <si>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</si>
  <si>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</si>
  <si>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</si>
  <si>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</si>
  <si>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</si>
  <si>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</si>
  <si>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</si>
  <si>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</si>
  <si>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</si>
  <si>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</si>
  <si>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</si>
  <si>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</si>
  <si>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</si>
  <si>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</si>
  <si>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</si>
  <si>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</si>
  <si>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</si>
  <si>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</si>
  <si>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</si>
  <si>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</si>
  <si>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</si>
  <si>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</si>
  <si>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</si>
  <si>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</si>
  <si>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</si>
  <si>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</si>
  <si>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</si>
  <si>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</si>
  <si>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</si>
  <si>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</si>
  <si>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</si>
  <si>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</si>
  <si>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</si>
  <si>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</si>
  <si>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</si>
  <si>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</si>
  <si>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</si>
  <si>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</si>
  <si>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</si>
  <si>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</si>
  <si>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</si>
  <si>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</si>
  <si>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</si>
  <si>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</si>
  <si>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</si>
  <si>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</si>
  <si>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</si>
  <si>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</si>
  <si>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</si>
  <si>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</si>
  <si>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</si>
  <si>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</si>
  <si>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</si>
  <si>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</si>
  <si>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</si>
  <si>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</si>
  <si>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</si>
  <si>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</si>
  <si>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</si>
  <si>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</si>
  <si>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</si>
  <si>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</si>
  <si>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</si>
  <si>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</si>
  <si>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</si>
  <si>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</si>
  <si>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</si>
  <si>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</si>
  <si>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</si>
  <si>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</si>
  <si>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</si>
  <si>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</si>
  <si>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</si>
  <si>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</si>
  <si>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</si>
  <si>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</si>
  <si>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</si>
  <si>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</si>
  <si>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</si>
  <si>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</si>
  <si>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</si>
  <si>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</si>
  <si>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</si>
  <si>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</si>
  <si>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</si>
  <si>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</si>
  <si>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</si>
  <si>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</si>
  <si>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</si>
  <si>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</si>
  <si>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</si>
  <si>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</si>
  <si>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</si>
  <si>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</si>
  <si>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</si>
  <si>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</si>
  <si>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Обследование спец. организациями</t>
  </si>
  <si>
    <t>Дезинфекция элементов ствола мусоропровода</t>
  </si>
  <si>
    <t>Техническое освидетельствование лифтов</t>
  </si>
  <si>
    <t>санузел - 1 раз в год; кухня - 2 раза в год, ремонт по мере необходимости</t>
  </si>
  <si>
    <t>Мехуборка (асфальт) в зимний период</t>
  </si>
  <si>
    <t>Ремонт и обслуживание, поверка кол.приборов учёта холодной воды</t>
  </si>
  <si>
    <t>Ремонт и обслуживание, поверка кол.приборов учёта тепловой энергии</t>
  </si>
  <si>
    <t>ежемесячно, поверка 1 раз в 4 года</t>
  </si>
  <si>
    <t>Отчет об исполнении управляющей организацией ООО "ГУК "Привокзальная" договора управления за 2018 год по дому № 13  ул. Ленина                        в г. Липецке</t>
  </si>
  <si>
    <t>31.03.2019 г.</t>
  </si>
  <si>
    <t>01.01.2018 г.</t>
  </si>
  <si>
    <t>31.12.2018 г.</t>
  </si>
  <si>
    <t>шт</t>
  </si>
  <si>
    <t>Ремонт мусоропроводных карманов</t>
  </si>
  <si>
    <t>кол-во кв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</si>
</sst>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" fontId="49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3" fontId="45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8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0" fontId="45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1;&#1077;&#1085;&#1080;&#1085;&#1072;,%20&#1076;.%2013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28">
          <cell r="HV28">
            <v>7418.5938696</v>
          </cell>
        </row>
        <row r="76">
          <cell r="HV76">
            <v>33650.3674704</v>
          </cell>
        </row>
        <row r="78">
          <cell r="HV78">
            <v>88528.5</v>
          </cell>
        </row>
        <row r="83">
          <cell r="HV83">
            <v>1180.38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51">
          <cell r="I51">
            <v>168.8</v>
          </cell>
          <cell r="M51">
            <v>130582.70000000001</v>
          </cell>
          <cell r="P51">
            <v>39589.158</v>
          </cell>
          <cell r="U51">
            <v>41219.2998</v>
          </cell>
          <cell r="V51">
            <v>20983.14</v>
          </cell>
          <cell r="W51">
            <v>1426.33</v>
          </cell>
          <cell r="Z51">
            <v>44013.82859999999</v>
          </cell>
          <cell r="AA51">
            <v>2</v>
          </cell>
          <cell r="AB51">
            <v>2</v>
          </cell>
          <cell r="AD5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2191.01</v>
          </cell>
        </row>
        <row r="24">
          <cell r="D24">
            <v>-774.435574399773</v>
          </cell>
        </row>
        <row r="25">
          <cell r="D25">
            <v>107984.72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19">
          <cell r="FJ19">
            <v>0.005925</v>
          </cell>
        </row>
        <row r="38">
          <cell r="FJ38">
            <v>0.089933</v>
          </cell>
        </row>
        <row r="39">
          <cell r="FJ39">
            <v>0.064022</v>
          </cell>
        </row>
        <row r="71">
          <cell r="FJ71">
            <v>0.419</v>
          </cell>
        </row>
        <row r="81">
          <cell r="FJ81">
            <v>2.468</v>
          </cell>
        </row>
        <row r="123">
          <cell r="FJ123">
            <v>346239.9683111999</v>
          </cell>
        </row>
        <row r="124">
          <cell r="FJ124">
            <v>406852.7173872004</v>
          </cell>
        </row>
        <row r="125">
          <cell r="FJ125">
            <v>57857.50608000001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J4">
            <v>3934.6</v>
          </cell>
        </row>
        <row r="38">
          <cell r="FJ38">
            <v>0.089933</v>
          </cell>
        </row>
        <row r="42">
          <cell r="FJ42">
            <v>0.139829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8"/>
  <sheetViews>
    <sheetView tabSelected="1" view="pageBreakPreview" zoomScale="60" zoomScaleNormal="90" zoomScalePageLayoutView="0" workbookViewId="0" topLeftCell="A1">
      <pane ySplit="2" topLeftCell="A36" activePane="bottomLeft" state="frozen"/>
      <selection pane="topLeft" activeCell="A1" sqref="A1"/>
      <selection pane="bottomLeft" activeCell="R23" sqref="R23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35" hidden="1" customWidth="1"/>
    <col min="6" max="6" width="17.8515625" style="36" hidden="1" customWidth="1"/>
    <col min="7" max="7" width="13.8515625" style="36" hidden="1" customWidth="1"/>
    <col min="8" max="8" width="9.140625" style="26" hidden="1" customWidth="1"/>
    <col min="9" max="9" width="9.140625" style="2" hidden="1" customWidth="1"/>
    <col min="10" max="10" width="0" style="2" hidden="1" customWidth="1"/>
    <col min="11" max="22" width="9.140625" style="2" customWidth="1"/>
    <col min="23" max="16384" width="9.140625" style="3" customWidth="1"/>
  </cols>
  <sheetData>
    <row r="1" ht="15.75">
      <c r="E1" s="35" t="s">
        <v>322</v>
      </c>
    </row>
    <row r="2" spans="1:22" s="5" customFormat="1" ht="33" customHeight="1">
      <c r="A2" s="41" t="s">
        <v>390</v>
      </c>
      <c r="B2" s="41"/>
      <c r="C2" s="41"/>
      <c r="D2" s="41"/>
      <c r="E2" s="35">
        <v>3934.6</v>
      </c>
      <c r="F2" s="20"/>
      <c r="G2" s="20"/>
      <c r="H2" s="2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63</v>
      </c>
      <c r="B4" s="7" t="s">
        <v>64</v>
      </c>
      <c r="C4" s="7" t="s">
        <v>65</v>
      </c>
      <c r="D4" s="7" t="s">
        <v>66</v>
      </c>
    </row>
    <row r="5" spans="1:4" ht="15.75">
      <c r="A5" s="6" t="s">
        <v>69</v>
      </c>
      <c r="B5" s="7" t="s">
        <v>67</v>
      </c>
      <c r="C5" s="7" t="s">
        <v>68</v>
      </c>
      <c r="D5" s="8" t="s">
        <v>391</v>
      </c>
    </row>
    <row r="6" spans="1:4" ht="15.75">
      <c r="A6" s="6" t="s">
        <v>70</v>
      </c>
      <c r="B6" s="7" t="s">
        <v>71</v>
      </c>
      <c r="C6" s="7" t="s">
        <v>68</v>
      </c>
      <c r="D6" s="8" t="s">
        <v>392</v>
      </c>
    </row>
    <row r="7" spans="1:4" ht="15.75">
      <c r="A7" s="6" t="s">
        <v>57</v>
      </c>
      <c r="B7" s="7" t="s">
        <v>72</v>
      </c>
      <c r="C7" s="7" t="s">
        <v>68</v>
      </c>
      <c r="D7" s="8" t="s">
        <v>393</v>
      </c>
    </row>
    <row r="8" spans="1:4" ht="42.75" customHeight="1">
      <c r="A8" s="40" t="s">
        <v>104</v>
      </c>
      <c r="B8" s="40"/>
      <c r="C8" s="40"/>
      <c r="D8" s="40"/>
    </row>
    <row r="9" spans="1:4" ht="15.75">
      <c r="A9" s="6" t="s">
        <v>58</v>
      </c>
      <c r="B9" s="7" t="s">
        <v>73</v>
      </c>
      <c r="C9" s="7" t="s">
        <v>74</v>
      </c>
      <c r="D9" s="7">
        <f>'[3]по форме'!$D$23</f>
        <v>2191.01</v>
      </c>
    </row>
    <row r="10" spans="1:4" ht="15.75">
      <c r="A10" s="6" t="s">
        <v>59</v>
      </c>
      <c r="B10" s="7" t="s">
        <v>75</v>
      </c>
      <c r="C10" s="7" t="s">
        <v>74</v>
      </c>
      <c r="D10" s="43">
        <f>'[3]по форме'!$D$24</f>
        <v>-774.435574399773</v>
      </c>
    </row>
    <row r="11" spans="1:4" ht="15.75">
      <c r="A11" s="6" t="s">
        <v>76</v>
      </c>
      <c r="B11" s="7" t="s">
        <v>77</v>
      </c>
      <c r="C11" s="7" t="s">
        <v>74</v>
      </c>
      <c r="D11" s="44">
        <f>'[3]по форме'!$D$25</f>
        <v>107984.72</v>
      </c>
    </row>
    <row r="12" spans="1:4" ht="31.5">
      <c r="A12" s="6" t="s">
        <v>78</v>
      </c>
      <c r="B12" s="7" t="s">
        <v>79</v>
      </c>
      <c r="C12" s="7" t="s">
        <v>74</v>
      </c>
      <c r="D12" s="43">
        <f>D13+D14+D15</f>
        <v>810950.1917784002</v>
      </c>
    </row>
    <row r="13" spans="1:4" ht="15.75">
      <c r="A13" s="6" t="s">
        <v>95</v>
      </c>
      <c r="B13" s="9" t="s">
        <v>80</v>
      </c>
      <c r="C13" s="7" t="s">
        <v>74</v>
      </c>
      <c r="D13" s="43">
        <f>'[4]гук(2016)'!$FJ$124</f>
        <v>406852.7173872004</v>
      </c>
    </row>
    <row r="14" spans="1:4" ht="15.75">
      <c r="A14" s="6" t="s">
        <v>96</v>
      </c>
      <c r="B14" s="9" t="s">
        <v>81</v>
      </c>
      <c r="C14" s="7" t="s">
        <v>74</v>
      </c>
      <c r="D14" s="43">
        <f>'[4]гук(2016)'!$FJ$123</f>
        <v>346239.9683111999</v>
      </c>
    </row>
    <row r="15" spans="1:4" ht="15.75">
      <c r="A15" s="6" t="s">
        <v>97</v>
      </c>
      <c r="B15" s="9" t="s">
        <v>82</v>
      </c>
      <c r="C15" s="7" t="s">
        <v>74</v>
      </c>
      <c r="D15" s="43">
        <f>'[4]гук(2016)'!$FJ$125</f>
        <v>57857.50608000001</v>
      </c>
    </row>
    <row r="16" spans="1:4" ht="15.75">
      <c r="A16" s="9" t="s">
        <v>83</v>
      </c>
      <c r="B16" s="9" t="s">
        <v>84</v>
      </c>
      <c r="C16" s="9" t="s">
        <v>74</v>
      </c>
      <c r="D16" s="43">
        <f>D17</f>
        <v>680367.4917784003</v>
      </c>
    </row>
    <row r="17" spans="1:4" ht="31.5">
      <c r="A17" s="9" t="s">
        <v>60</v>
      </c>
      <c r="B17" s="9" t="s">
        <v>98</v>
      </c>
      <c r="C17" s="9" t="s">
        <v>74</v>
      </c>
      <c r="D17" s="45">
        <f>D12-D25+D312+D328</f>
        <v>680367.4917784003</v>
      </c>
    </row>
    <row r="18" spans="1:4" ht="31.5">
      <c r="A18" s="9" t="s">
        <v>85</v>
      </c>
      <c r="B18" s="9" t="s">
        <v>99</v>
      </c>
      <c r="C18" s="9" t="s">
        <v>74</v>
      </c>
      <c r="D18" s="7">
        <v>0</v>
      </c>
    </row>
    <row r="19" spans="1:4" ht="15.75">
      <c r="A19" s="9" t="s">
        <v>61</v>
      </c>
      <c r="B19" s="9" t="s">
        <v>86</v>
      </c>
      <c r="C19" s="9" t="s">
        <v>74</v>
      </c>
      <c r="D19" s="7">
        <v>0</v>
      </c>
    </row>
    <row r="20" spans="1:4" ht="15.75">
      <c r="A20" s="9" t="s">
        <v>62</v>
      </c>
      <c r="B20" s="9" t="s">
        <v>87</v>
      </c>
      <c r="C20" s="9" t="s">
        <v>74</v>
      </c>
      <c r="D20" s="7">
        <v>0</v>
      </c>
    </row>
    <row r="21" spans="1:4" ht="15.75">
      <c r="A21" s="9" t="s">
        <v>88</v>
      </c>
      <c r="B21" s="9" t="s">
        <v>89</v>
      </c>
      <c r="C21" s="9" t="s">
        <v>74</v>
      </c>
      <c r="D21" s="7">
        <v>0</v>
      </c>
    </row>
    <row r="22" spans="1:4" ht="15.75">
      <c r="A22" s="9" t="s">
        <v>90</v>
      </c>
      <c r="B22" s="9" t="s">
        <v>91</v>
      </c>
      <c r="C22" s="9" t="s">
        <v>74</v>
      </c>
      <c r="D22" s="45">
        <f>D16+D10+D9</f>
        <v>681784.0662040005</v>
      </c>
    </row>
    <row r="23" spans="1:4" ht="15.75">
      <c r="A23" s="9" t="s">
        <v>92</v>
      </c>
      <c r="B23" s="9" t="s">
        <v>100</v>
      </c>
      <c r="C23" s="9" t="s">
        <v>74</v>
      </c>
      <c r="D23" s="45">
        <f>'[2]2018 Управл'!$I$51</f>
        <v>168.8</v>
      </c>
    </row>
    <row r="24" spans="1:4" ht="15.75">
      <c r="A24" s="9" t="s">
        <v>93</v>
      </c>
      <c r="B24" s="9" t="s">
        <v>101</v>
      </c>
      <c r="C24" s="9" t="s">
        <v>74</v>
      </c>
      <c r="D24" s="45">
        <f>D22-D307</f>
        <v>-39534.31543839944</v>
      </c>
    </row>
    <row r="25" spans="1:4" ht="15.75">
      <c r="A25" s="9" t="s">
        <v>94</v>
      </c>
      <c r="B25" s="9" t="s">
        <v>102</v>
      </c>
      <c r="C25" s="9" t="s">
        <v>74</v>
      </c>
      <c r="D25" s="45">
        <f>'[2]2018 Управл'!$M$51</f>
        <v>130582.70000000001</v>
      </c>
    </row>
    <row r="26" spans="1:22" s="10" customFormat="1" ht="35.25" customHeight="1">
      <c r="A26" s="42" t="s">
        <v>103</v>
      </c>
      <c r="B26" s="42"/>
      <c r="C26" s="42"/>
      <c r="D26" s="42"/>
      <c r="E26" s="35"/>
      <c r="F26" s="36"/>
      <c r="G26" s="36"/>
      <c r="H26" s="2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4" customFormat="1" ht="31.5">
      <c r="A27" s="11" t="s">
        <v>114</v>
      </c>
      <c r="B27" s="12" t="s">
        <v>105</v>
      </c>
      <c r="C27" s="12" t="s">
        <v>68</v>
      </c>
      <c r="D27" s="12" t="s">
        <v>10</v>
      </c>
      <c r="E27" s="35"/>
      <c r="F27" s="20"/>
      <c r="G27" s="20"/>
      <c r="H27" s="2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8" customFormat="1" ht="15.75">
      <c r="A28" s="15" t="s">
        <v>110</v>
      </c>
      <c r="B28" s="16" t="s">
        <v>106</v>
      </c>
      <c r="C28" s="16" t="s">
        <v>74</v>
      </c>
      <c r="D28" s="46">
        <f>E28</f>
        <v>41219.2998</v>
      </c>
      <c r="E28" s="35">
        <f>'[2]2018 Управл'!$U$51</f>
        <v>41219.2998</v>
      </c>
      <c r="F28" s="36"/>
      <c r="G28" s="3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18" customFormat="1" ht="31.5">
      <c r="A29" s="15" t="s">
        <v>111</v>
      </c>
      <c r="B29" s="16" t="s">
        <v>107</v>
      </c>
      <c r="C29" s="16" t="s">
        <v>68</v>
      </c>
      <c r="D29" s="16" t="s">
        <v>4</v>
      </c>
      <c r="E29" s="35"/>
      <c r="F29" s="36"/>
      <c r="G29" s="36"/>
      <c r="H29" s="2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18" customFormat="1" ht="15.75">
      <c r="A30" s="15" t="s">
        <v>112</v>
      </c>
      <c r="B30" s="16" t="s">
        <v>108</v>
      </c>
      <c r="C30" s="16" t="s">
        <v>68</v>
      </c>
      <c r="D30" s="16" t="s">
        <v>11</v>
      </c>
      <c r="E30" s="35"/>
      <c r="F30" s="36"/>
      <c r="G30" s="36"/>
      <c r="H30" s="2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18" customFormat="1" ht="15.75">
      <c r="A31" s="15" t="s">
        <v>113</v>
      </c>
      <c r="B31" s="16" t="s">
        <v>65</v>
      </c>
      <c r="C31" s="16" t="s">
        <v>68</v>
      </c>
      <c r="D31" s="16" t="s">
        <v>12</v>
      </c>
      <c r="E31" s="35"/>
      <c r="F31" s="36"/>
      <c r="G31" s="36"/>
      <c r="H31" s="2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18" customFormat="1" ht="15.75">
      <c r="A32" s="15" t="s">
        <v>115</v>
      </c>
      <c r="B32" s="16" t="s">
        <v>109</v>
      </c>
      <c r="C32" s="16" t="s">
        <v>74</v>
      </c>
      <c r="D32" s="47">
        <f>E28/E2</f>
        <v>10.47610933767092</v>
      </c>
      <c r="E32" s="35"/>
      <c r="F32" s="36"/>
      <c r="G32" s="36"/>
      <c r="H32" s="2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1" customFormat="1" ht="31.5">
      <c r="A33" s="37" t="s">
        <v>116</v>
      </c>
      <c r="B33" s="19" t="s">
        <v>105</v>
      </c>
      <c r="C33" s="19" t="s">
        <v>68</v>
      </c>
      <c r="D33" s="19" t="s">
        <v>13</v>
      </c>
      <c r="E33" s="35" t="s">
        <v>324</v>
      </c>
      <c r="F33" s="20"/>
      <c r="G33" s="20"/>
      <c r="H33" s="27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ht="15.75">
      <c r="A34" s="22" t="s">
        <v>117</v>
      </c>
      <c r="B34" s="8" t="s">
        <v>106</v>
      </c>
      <c r="C34" s="8" t="s">
        <v>74</v>
      </c>
      <c r="D34" s="23">
        <f>E35+E39+E43+E47+E51+E55</f>
        <v>73503.44</v>
      </c>
      <c r="E34" s="35"/>
      <c r="F34" s="36"/>
      <c r="G34" s="36"/>
      <c r="H34" s="2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0" customFormat="1" ht="31.5">
      <c r="A35" s="22" t="s">
        <v>118</v>
      </c>
      <c r="B35" s="8" t="s">
        <v>107</v>
      </c>
      <c r="C35" s="8" t="s">
        <v>68</v>
      </c>
      <c r="D35" s="8" t="s">
        <v>14</v>
      </c>
      <c r="E35" s="35">
        <f>1647.81</f>
        <v>1647.81</v>
      </c>
      <c r="F35" s="36"/>
      <c r="G35" s="36"/>
      <c r="H35" s="2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0" customFormat="1" ht="15.75">
      <c r="A36" s="22" t="s">
        <v>119</v>
      </c>
      <c r="B36" s="8" t="s">
        <v>108</v>
      </c>
      <c r="C36" s="8" t="s">
        <v>68</v>
      </c>
      <c r="D36" s="8" t="s">
        <v>22</v>
      </c>
      <c r="E36" s="35"/>
      <c r="F36" s="36"/>
      <c r="G36" s="36"/>
      <c r="H36" s="2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0" customFormat="1" ht="15.75">
      <c r="A37" s="22" t="s">
        <v>120</v>
      </c>
      <c r="B37" s="8" t="s">
        <v>65</v>
      </c>
      <c r="C37" s="8" t="s">
        <v>68</v>
      </c>
      <c r="D37" s="8" t="s">
        <v>12</v>
      </c>
      <c r="E37" s="35"/>
      <c r="F37" s="36"/>
      <c r="G37" s="36"/>
      <c r="H37" s="2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0" customFormat="1" ht="15.75">
      <c r="A38" s="22" t="s">
        <v>121</v>
      </c>
      <c r="B38" s="8" t="s">
        <v>109</v>
      </c>
      <c r="C38" s="8" t="s">
        <v>74</v>
      </c>
      <c r="D38" s="48">
        <f>E35/E2</f>
        <v>0.4187998780053881</v>
      </c>
      <c r="E38" s="35"/>
      <c r="F38" s="36"/>
      <c r="G38" s="36"/>
      <c r="H38" s="2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0" customFormat="1" ht="31.5">
      <c r="A39" s="22" t="s">
        <v>122</v>
      </c>
      <c r="B39" s="8" t="s">
        <v>107</v>
      </c>
      <c r="C39" s="8" t="s">
        <v>68</v>
      </c>
      <c r="D39" s="8" t="s">
        <v>323</v>
      </c>
      <c r="E39" s="35">
        <v>1808.34</v>
      </c>
      <c r="F39" s="36"/>
      <c r="G39" s="36"/>
      <c r="H39" s="2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0" customFormat="1" ht="15.75">
      <c r="A40" s="22" t="s">
        <v>123</v>
      </c>
      <c r="B40" s="8" t="s">
        <v>108</v>
      </c>
      <c r="C40" s="8" t="s">
        <v>68</v>
      </c>
      <c r="D40" s="8" t="s">
        <v>38</v>
      </c>
      <c r="E40" s="35"/>
      <c r="F40" s="36"/>
      <c r="G40" s="36"/>
      <c r="H40" s="2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0" customFormat="1" ht="15.75">
      <c r="A41" s="22" t="s">
        <v>124</v>
      </c>
      <c r="B41" s="8" t="s">
        <v>65</v>
      </c>
      <c r="C41" s="8" t="s">
        <v>68</v>
      </c>
      <c r="D41" s="8" t="s">
        <v>12</v>
      </c>
      <c r="E41" s="35"/>
      <c r="F41" s="36"/>
      <c r="G41" s="36"/>
      <c r="H41" s="2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0" customFormat="1" ht="15.75">
      <c r="A42" s="22" t="s">
        <v>125</v>
      </c>
      <c r="B42" s="8" t="s">
        <v>109</v>
      </c>
      <c r="C42" s="8" t="s">
        <v>74</v>
      </c>
      <c r="D42" s="48">
        <f>E39/E2</f>
        <v>0.45959945102424643</v>
      </c>
      <c r="E42" s="35"/>
      <c r="F42" s="36"/>
      <c r="G42" s="36"/>
      <c r="H42" s="2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0" customFormat="1" ht="31.5">
      <c r="A43" s="22" t="s">
        <v>126</v>
      </c>
      <c r="B43" s="8" t="s">
        <v>107</v>
      </c>
      <c r="C43" s="8" t="s">
        <v>68</v>
      </c>
      <c r="D43" s="8" t="s">
        <v>15</v>
      </c>
      <c r="E43" s="35">
        <f>35263.85</f>
        <v>35263.85</v>
      </c>
      <c r="F43" s="36"/>
      <c r="G43" s="36"/>
      <c r="H43" s="2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0" customFormat="1" ht="15.75">
      <c r="A44" s="22" t="s">
        <v>127</v>
      </c>
      <c r="B44" s="8" t="s">
        <v>108</v>
      </c>
      <c r="C44" s="8" t="s">
        <v>68</v>
      </c>
      <c r="D44" s="8" t="s">
        <v>34</v>
      </c>
      <c r="E44" s="35"/>
      <c r="F44" s="36"/>
      <c r="G44" s="36"/>
      <c r="H44" s="2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0" customFormat="1" ht="15.75">
      <c r="A45" s="22" t="s">
        <v>128</v>
      </c>
      <c r="B45" s="8" t="s">
        <v>65</v>
      </c>
      <c r="C45" s="8" t="s">
        <v>68</v>
      </c>
      <c r="D45" s="8" t="s">
        <v>12</v>
      </c>
      <c r="E45" s="35"/>
      <c r="F45" s="36"/>
      <c r="G45" s="36"/>
      <c r="H45" s="2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0" customFormat="1" ht="15.75">
      <c r="A46" s="22" t="s">
        <v>129</v>
      </c>
      <c r="B46" s="8" t="s">
        <v>109</v>
      </c>
      <c r="C46" s="8" t="s">
        <v>74</v>
      </c>
      <c r="D46" s="23">
        <f>E43/E2</f>
        <v>8.962499364611396</v>
      </c>
      <c r="E46" s="35"/>
      <c r="F46" s="36"/>
      <c r="G46" s="36"/>
      <c r="H46" s="2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0" customFormat="1" ht="31.5">
      <c r="A47" s="22" t="s">
        <v>336</v>
      </c>
      <c r="B47" s="8" t="s">
        <v>107</v>
      </c>
      <c r="C47" s="8" t="s">
        <v>68</v>
      </c>
      <c r="D47" s="8" t="s">
        <v>16</v>
      </c>
      <c r="E47" s="35">
        <f>34783.44</f>
        <v>34783.44</v>
      </c>
      <c r="F47" s="36"/>
      <c r="G47" s="36"/>
      <c r="H47" s="2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0" customFormat="1" ht="15.75">
      <c r="A48" s="22" t="s">
        <v>337</v>
      </c>
      <c r="B48" s="8" t="s">
        <v>108</v>
      </c>
      <c r="C48" s="8" t="s">
        <v>68</v>
      </c>
      <c r="D48" s="8" t="s">
        <v>17</v>
      </c>
      <c r="E48" s="35"/>
      <c r="F48" s="36"/>
      <c r="G48" s="36"/>
      <c r="H48" s="2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0" customFormat="1" ht="15.75">
      <c r="A49" s="22" t="s">
        <v>338</v>
      </c>
      <c r="B49" s="8" t="s">
        <v>65</v>
      </c>
      <c r="C49" s="8" t="s">
        <v>68</v>
      </c>
      <c r="D49" s="8" t="s">
        <v>12</v>
      </c>
      <c r="E49" s="35"/>
      <c r="F49" s="36"/>
      <c r="G49" s="36"/>
      <c r="H49" s="2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0" customFormat="1" ht="15.75">
      <c r="A50" s="22" t="s">
        <v>339</v>
      </c>
      <c r="B50" s="8" t="s">
        <v>109</v>
      </c>
      <c r="C50" s="8" t="s">
        <v>74</v>
      </c>
      <c r="D50" s="48">
        <f>E47/E2</f>
        <v>8.840400548975754</v>
      </c>
      <c r="E50" s="35"/>
      <c r="F50" s="36"/>
      <c r="G50" s="36"/>
      <c r="H50" s="2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0" customFormat="1" ht="47.25">
      <c r="A51" s="22" t="s">
        <v>340</v>
      </c>
      <c r="B51" s="8" t="s">
        <v>107</v>
      </c>
      <c r="C51" s="8" t="s">
        <v>68</v>
      </c>
      <c r="D51" s="48" t="s">
        <v>326</v>
      </c>
      <c r="E51" s="35">
        <v>0</v>
      </c>
      <c r="F51" s="36"/>
      <c r="G51" s="36"/>
      <c r="H51" s="2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0" customFormat="1" ht="15.75">
      <c r="A52" s="22" t="s">
        <v>341</v>
      </c>
      <c r="B52" s="8" t="s">
        <v>108</v>
      </c>
      <c r="C52" s="8" t="s">
        <v>68</v>
      </c>
      <c r="D52" s="48" t="s">
        <v>148</v>
      </c>
      <c r="E52" s="35"/>
      <c r="F52" s="36"/>
      <c r="G52" s="36"/>
      <c r="H52" s="2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0" customFormat="1" ht="15.75">
      <c r="A53" s="22" t="s">
        <v>342</v>
      </c>
      <c r="B53" s="8" t="s">
        <v>65</v>
      </c>
      <c r="C53" s="8" t="s">
        <v>68</v>
      </c>
      <c r="D53" s="48" t="s">
        <v>12</v>
      </c>
      <c r="E53" s="35"/>
      <c r="F53" s="36"/>
      <c r="G53" s="36"/>
      <c r="H53" s="2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0" customFormat="1" ht="15.75">
      <c r="A54" s="22" t="s">
        <v>343</v>
      </c>
      <c r="B54" s="8" t="s">
        <v>109</v>
      </c>
      <c r="C54" s="8" t="s">
        <v>74</v>
      </c>
      <c r="D54" s="48">
        <f>E51/E2</f>
        <v>0</v>
      </c>
      <c r="E54" s="35"/>
      <c r="F54" s="36"/>
      <c r="G54" s="36"/>
      <c r="H54" s="2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0" customFormat="1" ht="31.5">
      <c r="A55" s="22" t="s">
        <v>344</v>
      </c>
      <c r="B55" s="8" t="s">
        <v>107</v>
      </c>
      <c r="C55" s="8" t="s">
        <v>68</v>
      </c>
      <c r="D55" s="48" t="s">
        <v>325</v>
      </c>
      <c r="E55" s="35">
        <v>0</v>
      </c>
      <c r="F55" s="36"/>
      <c r="G55" s="36"/>
      <c r="H55" s="2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0" customFormat="1" ht="15.75">
      <c r="A56" s="22" t="s">
        <v>345</v>
      </c>
      <c r="B56" s="8" t="s">
        <v>108</v>
      </c>
      <c r="C56" s="8" t="s">
        <v>68</v>
      </c>
      <c r="D56" s="48" t="s">
        <v>148</v>
      </c>
      <c r="E56" s="35"/>
      <c r="F56" s="36"/>
      <c r="G56" s="36"/>
      <c r="H56" s="2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0" customFormat="1" ht="15.75">
      <c r="A57" s="22" t="s">
        <v>346</v>
      </c>
      <c r="B57" s="8" t="s">
        <v>65</v>
      </c>
      <c r="C57" s="8" t="s">
        <v>68</v>
      </c>
      <c r="D57" s="48" t="s">
        <v>12</v>
      </c>
      <c r="E57" s="35"/>
      <c r="F57" s="36"/>
      <c r="G57" s="36"/>
      <c r="H57" s="2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0" customFormat="1" ht="15.75">
      <c r="A58" s="22" t="s">
        <v>347</v>
      </c>
      <c r="B58" s="8" t="s">
        <v>109</v>
      </c>
      <c r="C58" s="8" t="s">
        <v>74</v>
      </c>
      <c r="D58" s="48">
        <f>E55/E2</f>
        <v>0</v>
      </c>
      <c r="E58" s="35"/>
      <c r="F58" s="36"/>
      <c r="G58" s="36"/>
      <c r="H58" s="2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1" customFormat="1" ht="24.75" customHeight="1">
      <c r="A59" s="37" t="s">
        <v>130</v>
      </c>
      <c r="B59" s="19" t="s">
        <v>105</v>
      </c>
      <c r="C59" s="19" t="s">
        <v>68</v>
      </c>
      <c r="D59" s="19" t="s">
        <v>18</v>
      </c>
      <c r="E59" s="35"/>
      <c r="F59" s="20"/>
      <c r="G59" s="20"/>
      <c r="H59" s="27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ht="15.75">
      <c r="A60" s="22" t="s">
        <v>131</v>
      </c>
      <c r="B60" s="8" t="s">
        <v>106</v>
      </c>
      <c r="C60" s="8" t="s">
        <v>74</v>
      </c>
      <c r="D60" s="23">
        <f>E60</f>
        <v>39589.158</v>
      </c>
      <c r="E60" s="35">
        <f>'[2]2018 Управл'!$P$51</f>
        <v>39589.158</v>
      </c>
      <c r="F60" s="36"/>
      <c r="G60" s="36"/>
      <c r="H60" s="2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0" customFormat="1" ht="31.5">
      <c r="A61" s="22" t="s">
        <v>132</v>
      </c>
      <c r="B61" s="8" t="s">
        <v>107</v>
      </c>
      <c r="C61" s="8" t="s">
        <v>68</v>
      </c>
      <c r="D61" s="8" t="s">
        <v>19</v>
      </c>
      <c r="E61" s="35"/>
      <c r="F61" s="36"/>
      <c r="G61" s="36"/>
      <c r="H61" s="2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0" customFormat="1" ht="15.75">
      <c r="A62" s="22" t="s">
        <v>133</v>
      </c>
      <c r="B62" s="8" t="s">
        <v>108</v>
      </c>
      <c r="C62" s="8" t="s">
        <v>68</v>
      </c>
      <c r="D62" s="8" t="s">
        <v>20</v>
      </c>
      <c r="E62" s="35"/>
      <c r="F62" s="36"/>
      <c r="G62" s="36"/>
      <c r="H62" s="2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0" customFormat="1" ht="15.75">
      <c r="A63" s="22" t="s">
        <v>134</v>
      </c>
      <c r="B63" s="8" t="s">
        <v>65</v>
      </c>
      <c r="C63" s="8" t="s">
        <v>68</v>
      </c>
      <c r="D63" s="8" t="s">
        <v>12</v>
      </c>
      <c r="E63" s="35"/>
      <c r="F63" s="36"/>
      <c r="G63" s="36"/>
      <c r="H63" s="2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0" customFormat="1" ht="15.75">
      <c r="A64" s="22" t="s">
        <v>135</v>
      </c>
      <c r="B64" s="8" t="s">
        <v>109</v>
      </c>
      <c r="C64" s="8" t="s">
        <v>74</v>
      </c>
      <c r="D64" s="24">
        <f>E60/E2</f>
        <v>10.061799928836477</v>
      </c>
      <c r="E64" s="35"/>
      <c r="F64" s="36"/>
      <c r="G64" s="36"/>
      <c r="H64" s="2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10" customFormat="1" ht="31.5">
      <c r="A65" s="22"/>
      <c r="B65" s="19" t="s">
        <v>105</v>
      </c>
      <c r="C65" s="19" t="s">
        <v>68</v>
      </c>
      <c r="D65" s="19" t="s">
        <v>21</v>
      </c>
      <c r="E65" s="35"/>
      <c r="F65" s="36"/>
      <c r="G65" s="36"/>
      <c r="H65" s="2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s="10" customFormat="1" ht="15.75">
      <c r="A66" s="22"/>
      <c r="B66" s="8" t="s">
        <v>106</v>
      </c>
      <c r="C66" s="8" t="s">
        <v>74</v>
      </c>
      <c r="D66" s="23">
        <f>E67+E71+E75+E79+E83+E91+E87</f>
        <v>70158.24886</v>
      </c>
      <c r="E66" s="35"/>
      <c r="F66" s="36"/>
      <c r="G66" s="36"/>
      <c r="H66" s="2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0" customFormat="1" ht="31.5">
      <c r="A67" s="22"/>
      <c r="B67" s="8" t="s">
        <v>107</v>
      </c>
      <c r="C67" s="8" t="s">
        <v>68</v>
      </c>
      <c r="D67" s="8" t="s">
        <v>372</v>
      </c>
      <c r="E67" s="35">
        <v>26865.45</v>
      </c>
      <c r="F67" s="35"/>
      <c r="G67" s="36"/>
      <c r="H67" s="2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0" customFormat="1" ht="15.75">
      <c r="A68" s="22"/>
      <c r="B68" s="8" t="s">
        <v>108</v>
      </c>
      <c r="C68" s="8" t="s">
        <v>68</v>
      </c>
      <c r="D68" s="8" t="s">
        <v>17</v>
      </c>
      <c r="E68" s="35"/>
      <c r="F68" s="36"/>
      <c r="G68" s="36"/>
      <c r="H68" s="2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0" customFormat="1" ht="15.75">
      <c r="A69" s="22"/>
      <c r="B69" s="8" t="s">
        <v>65</v>
      </c>
      <c r="C69" s="8" t="s">
        <v>68</v>
      </c>
      <c r="D69" s="8" t="s">
        <v>12</v>
      </c>
      <c r="E69" s="35"/>
      <c r="F69" s="36"/>
      <c r="G69" s="36"/>
      <c r="H69" s="2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0" customFormat="1" ht="15.75">
      <c r="A70" s="22"/>
      <c r="B70" s="8" t="s">
        <v>109</v>
      </c>
      <c r="C70" s="8" t="s">
        <v>74</v>
      </c>
      <c r="D70" s="24">
        <f>E67/E2</f>
        <v>6.8280003049865305</v>
      </c>
      <c r="E70" s="35"/>
      <c r="F70" s="36"/>
      <c r="G70" s="36"/>
      <c r="H70" s="2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10" customFormat="1" ht="31.5">
      <c r="A71" s="22"/>
      <c r="B71" s="8" t="s">
        <v>107</v>
      </c>
      <c r="C71" s="8" t="s">
        <v>68</v>
      </c>
      <c r="D71" s="8" t="s">
        <v>373</v>
      </c>
      <c r="E71" s="35">
        <v>8357.09</v>
      </c>
      <c r="F71" s="35"/>
      <c r="G71" s="36"/>
      <c r="H71" s="2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s="10" customFormat="1" ht="15.75">
      <c r="A72" s="22"/>
      <c r="B72" s="8" t="s">
        <v>108</v>
      </c>
      <c r="C72" s="8" t="s">
        <v>68</v>
      </c>
      <c r="D72" s="8" t="s">
        <v>22</v>
      </c>
      <c r="E72" s="35"/>
      <c r="F72" s="36"/>
      <c r="G72" s="36"/>
      <c r="H72" s="2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0" customFormat="1" ht="15.75">
      <c r="A73" s="22"/>
      <c r="B73" s="8" t="s">
        <v>65</v>
      </c>
      <c r="C73" s="8" t="s">
        <v>68</v>
      </c>
      <c r="D73" s="8" t="s">
        <v>12</v>
      </c>
      <c r="E73" s="35"/>
      <c r="F73" s="36"/>
      <c r="G73" s="36"/>
      <c r="H73" s="2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0" customFormat="1" ht="15.75">
      <c r="A74" s="22"/>
      <c r="B74" s="8" t="s">
        <v>109</v>
      </c>
      <c r="C74" s="8" t="s">
        <v>74</v>
      </c>
      <c r="D74" s="24">
        <f>E71/E2</f>
        <v>2.1239998983378237</v>
      </c>
      <c r="E74" s="35"/>
      <c r="F74" s="36"/>
      <c r="G74" s="36"/>
      <c r="H74" s="2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0" customFormat="1" ht="31.5">
      <c r="A75" s="22"/>
      <c r="B75" s="8" t="s">
        <v>107</v>
      </c>
      <c r="C75" s="8" t="s">
        <v>68</v>
      </c>
      <c r="D75" s="8" t="s">
        <v>374</v>
      </c>
      <c r="E75" s="35">
        <v>5146.46</v>
      </c>
      <c r="F75" s="35"/>
      <c r="G75" s="36"/>
      <c r="H75" s="2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0" customFormat="1" ht="15.75">
      <c r="A76" s="22"/>
      <c r="B76" s="8" t="s">
        <v>108</v>
      </c>
      <c r="C76" s="8" t="s">
        <v>68</v>
      </c>
      <c r="D76" s="8" t="s">
        <v>22</v>
      </c>
      <c r="E76" s="35"/>
      <c r="F76" s="36"/>
      <c r="G76" s="36"/>
      <c r="H76" s="2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10" customFormat="1" ht="15.75">
      <c r="A77" s="22"/>
      <c r="B77" s="8" t="s">
        <v>65</v>
      </c>
      <c r="C77" s="8" t="s">
        <v>68</v>
      </c>
      <c r="D77" s="8" t="s">
        <v>12</v>
      </c>
      <c r="E77" s="35"/>
      <c r="F77" s="36"/>
      <c r="G77" s="36"/>
      <c r="H77" s="2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s="10" customFormat="1" ht="15.75">
      <c r="A78" s="22"/>
      <c r="B78" s="8" t="s">
        <v>109</v>
      </c>
      <c r="C78" s="8" t="s">
        <v>74</v>
      </c>
      <c r="D78" s="24">
        <f>E75/E2</f>
        <v>1.3080008132974128</v>
      </c>
      <c r="E78" s="35"/>
      <c r="F78" s="36"/>
      <c r="G78" s="36"/>
      <c r="H78" s="2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0" customFormat="1" ht="31.5">
      <c r="A79" s="22"/>
      <c r="B79" s="8" t="s">
        <v>107</v>
      </c>
      <c r="C79" s="8" t="s">
        <v>68</v>
      </c>
      <c r="D79" s="8" t="s">
        <v>375</v>
      </c>
      <c r="E79" s="35">
        <v>7035.06</v>
      </c>
      <c r="F79" s="35"/>
      <c r="G79" s="36"/>
      <c r="H79" s="2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0" customFormat="1" ht="15.75">
      <c r="A80" s="22"/>
      <c r="B80" s="8" t="s">
        <v>108</v>
      </c>
      <c r="C80" s="8" t="s">
        <v>68</v>
      </c>
      <c r="D80" s="8" t="s">
        <v>22</v>
      </c>
      <c r="E80" s="35"/>
      <c r="F80" s="36"/>
      <c r="G80" s="36"/>
      <c r="H80" s="2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0" customFormat="1" ht="15.75">
      <c r="A81" s="22"/>
      <c r="B81" s="8" t="s">
        <v>65</v>
      </c>
      <c r="C81" s="8" t="s">
        <v>68</v>
      </c>
      <c r="D81" s="8" t="s">
        <v>12</v>
      </c>
      <c r="E81" s="35"/>
      <c r="F81" s="36"/>
      <c r="G81" s="36"/>
      <c r="H81" s="2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0" customFormat="1" ht="15.75">
      <c r="A82" s="22"/>
      <c r="B82" s="8" t="s">
        <v>109</v>
      </c>
      <c r="C82" s="8" t="s">
        <v>74</v>
      </c>
      <c r="D82" s="24">
        <f>E79/E2</f>
        <v>1.787998780053881</v>
      </c>
      <c r="E82" s="35"/>
      <c r="F82" s="36"/>
      <c r="G82" s="36"/>
      <c r="H82" s="2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10" customFormat="1" ht="31.5">
      <c r="A83" s="22"/>
      <c r="B83" s="8" t="s">
        <v>107</v>
      </c>
      <c r="C83" s="8" t="s">
        <v>68</v>
      </c>
      <c r="D83" s="8" t="s">
        <v>376</v>
      </c>
      <c r="E83" s="35">
        <v>2691.27</v>
      </c>
      <c r="F83" s="35"/>
      <c r="G83" s="36"/>
      <c r="H83" s="2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s="10" customFormat="1" ht="15.75">
      <c r="A84" s="22"/>
      <c r="B84" s="8" t="s">
        <v>108</v>
      </c>
      <c r="C84" s="8" t="s">
        <v>68</v>
      </c>
      <c r="D84" s="8" t="s">
        <v>17</v>
      </c>
      <c r="E84" s="35"/>
      <c r="F84" s="36"/>
      <c r="G84" s="36"/>
      <c r="H84" s="2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0" customFormat="1" ht="15.75">
      <c r="A85" s="22"/>
      <c r="B85" s="8" t="s">
        <v>65</v>
      </c>
      <c r="C85" s="8" t="s">
        <v>68</v>
      </c>
      <c r="D85" s="8" t="s">
        <v>12</v>
      </c>
      <c r="E85" s="35"/>
      <c r="F85" s="36"/>
      <c r="G85" s="36"/>
      <c r="H85" s="2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0" customFormat="1" ht="15.75">
      <c r="A86" s="22"/>
      <c r="B86" s="8" t="s">
        <v>109</v>
      </c>
      <c r="C86" s="8" t="s">
        <v>74</v>
      </c>
      <c r="D86" s="24">
        <f>E83/E2</f>
        <v>0.6840009149595893</v>
      </c>
      <c r="E86" s="35"/>
      <c r="F86" s="36"/>
      <c r="G86" s="36"/>
      <c r="H86" s="2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0" customFormat="1" ht="31.5">
      <c r="A87" s="22"/>
      <c r="B87" s="8" t="s">
        <v>107</v>
      </c>
      <c r="C87" s="8" t="s">
        <v>68</v>
      </c>
      <c r="D87" s="24" t="s">
        <v>395</v>
      </c>
      <c r="E87" s="35">
        <f>'[4]гук(2016)'!$FJ$19*12*E2</f>
        <v>279.75005999999996</v>
      </c>
      <c r="F87" s="36"/>
      <c r="G87" s="36"/>
      <c r="H87" s="2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0" customFormat="1" ht="15.75">
      <c r="A88" s="22"/>
      <c r="B88" s="8" t="s">
        <v>108</v>
      </c>
      <c r="C88" s="8" t="s">
        <v>68</v>
      </c>
      <c r="D88" s="24" t="s">
        <v>27</v>
      </c>
      <c r="E88" s="35"/>
      <c r="F88" s="36"/>
      <c r="G88" s="36"/>
      <c r="H88" s="2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0" customFormat="1" ht="15.75">
      <c r="A89" s="22"/>
      <c r="B89" s="8" t="s">
        <v>65</v>
      </c>
      <c r="C89" s="8" t="s">
        <v>68</v>
      </c>
      <c r="D89" s="24" t="s">
        <v>12</v>
      </c>
      <c r="E89" s="35"/>
      <c r="F89" s="36"/>
      <c r="G89" s="36"/>
      <c r="H89" s="2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0" customFormat="1" ht="15.75">
      <c r="A90" s="22"/>
      <c r="B90" s="8" t="s">
        <v>109</v>
      </c>
      <c r="C90" s="8" t="s">
        <v>74</v>
      </c>
      <c r="D90" s="24">
        <f>E87/E2</f>
        <v>0.0711</v>
      </c>
      <c r="E90" s="35"/>
      <c r="F90" s="36"/>
      <c r="G90" s="36"/>
      <c r="H90" s="2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0" customFormat="1" ht="31.5">
      <c r="A91" s="22"/>
      <c r="B91" s="8" t="s">
        <v>107</v>
      </c>
      <c r="C91" s="8" t="s">
        <v>68</v>
      </c>
      <c r="D91" s="8" t="s">
        <v>383</v>
      </c>
      <c r="E91" s="35">
        <f>'[4]гук(2016)'!$FJ$71*12*E2</f>
        <v>19783.1688</v>
      </c>
      <c r="F91" s="35"/>
      <c r="G91" s="36"/>
      <c r="H91" s="2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0" customFormat="1" ht="15.75">
      <c r="A92" s="22"/>
      <c r="B92" s="8" t="s">
        <v>108</v>
      </c>
      <c r="C92" s="8" t="s">
        <v>68</v>
      </c>
      <c r="D92" s="8" t="s">
        <v>148</v>
      </c>
      <c r="E92" s="35"/>
      <c r="F92" s="36"/>
      <c r="G92" s="36"/>
      <c r="H92" s="2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0" customFormat="1" ht="15.75">
      <c r="A93" s="22"/>
      <c r="B93" s="8" t="s">
        <v>65</v>
      </c>
      <c r="C93" s="8" t="s">
        <v>68</v>
      </c>
      <c r="D93" s="8" t="s">
        <v>12</v>
      </c>
      <c r="E93" s="35"/>
      <c r="F93" s="36"/>
      <c r="G93" s="36"/>
      <c r="H93" s="2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0" customFormat="1" ht="15.75">
      <c r="A94" s="22"/>
      <c r="B94" s="8" t="s">
        <v>109</v>
      </c>
      <c r="C94" s="8" t="s">
        <v>74</v>
      </c>
      <c r="D94" s="24">
        <f>E91/E2</f>
        <v>5.028</v>
      </c>
      <c r="E94" s="35"/>
      <c r="F94" s="36"/>
      <c r="G94" s="36"/>
      <c r="H94" s="2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0" customFormat="1" ht="31.5">
      <c r="A95" s="22"/>
      <c r="B95" s="19" t="s">
        <v>105</v>
      </c>
      <c r="C95" s="19" t="s">
        <v>68</v>
      </c>
      <c r="D95" s="19" t="s">
        <v>377</v>
      </c>
      <c r="E95" s="35"/>
      <c r="F95" s="36"/>
      <c r="G95" s="36"/>
      <c r="H95" s="2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0" customFormat="1" ht="15.75">
      <c r="A96" s="22"/>
      <c r="B96" s="8" t="s">
        <v>106</v>
      </c>
      <c r="C96" s="8" t="s">
        <v>74</v>
      </c>
      <c r="D96" s="23">
        <f>E97+E101+E105+E109+E113</f>
        <v>126973.5436</v>
      </c>
      <c r="E96" s="35"/>
      <c r="F96" s="36"/>
      <c r="G96" s="36"/>
      <c r="H96" s="2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0" customFormat="1" ht="31.5">
      <c r="A97" s="22"/>
      <c r="B97" s="8" t="s">
        <v>107</v>
      </c>
      <c r="C97" s="8" t="s">
        <v>68</v>
      </c>
      <c r="D97" s="8" t="s">
        <v>378</v>
      </c>
      <c r="E97" s="35">
        <f>'[4]гук(2016)'!$FJ$81*12*E2</f>
        <v>116527.1136</v>
      </c>
      <c r="F97" s="34">
        <v>2</v>
      </c>
      <c r="G97" s="35">
        <v>86201.91</v>
      </c>
      <c r="H97" s="2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0" customFormat="1" ht="15.75">
      <c r="A98" s="22"/>
      <c r="B98" s="8" t="s">
        <v>108</v>
      </c>
      <c r="C98" s="8" t="s">
        <v>68</v>
      </c>
      <c r="D98" s="8" t="s">
        <v>11</v>
      </c>
      <c r="E98" s="35"/>
      <c r="F98" s="35"/>
      <c r="G98" s="35"/>
      <c r="H98" s="2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0" customFormat="1" ht="15.75">
      <c r="A99" s="22"/>
      <c r="B99" s="8" t="s">
        <v>65</v>
      </c>
      <c r="C99" s="8" t="s">
        <v>68</v>
      </c>
      <c r="D99" s="8" t="s">
        <v>12</v>
      </c>
      <c r="E99" s="35"/>
      <c r="F99" s="36"/>
      <c r="G99" s="35">
        <v>6622</v>
      </c>
      <c r="H99" s="2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0" customFormat="1" ht="15.75">
      <c r="A100" s="22"/>
      <c r="B100" s="8" t="s">
        <v>109</v>
      </c>
      <c r="C100" s="8" t="s">
        <v>74</v>
      </c>
      <c r="D100" s="23">
        <f>E97/E2</f>
        <v>29.616</v>
      </c>
      <c r="E100" s="35"/>
      <c r="F100" s="36"/>
      <c r="G100" s="35"/>
      <c r="H100" s="2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0" customFormat="1" ht="31.5">
      <c r="A101" s="22"/>
      <c r="B101" s="8" t="s">
        <v>107</v>
      </c>
      <c r="C101" s="8" t="s">
        <v>68</v>
      </c>
      <c r="D101" s="8" t="s">
        <v>384</v>
      </c>
      <c r="E101" s="35">
        <v>6622</v>
      </c>
      <c r="F101" s="34">
        <v>2</v>
      </c>
      <c r="G101" s="35">
        <v>86201.91</v>
      </c>
      <c r="H101" s="2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0" customFormat="1" ht="15.75">
      <c r="A102" s="22"/>
      <c r="B102" s="8" t="s">
        <v>108</v>
      </c>
      <c r="C102" s="8" t="s">
        <v>68</v>
      </c>
      <c r="D102" s="8" t="s">
        <v>148</v>
      </c>
      <c r="E102" s="35"/>
      <c r="F102" s="35"/>
      <c r="G102" s="35"/>
      <c r="H102" s="2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0" customFormat="1" ht="15.75">
      <c r="A103" s="22"/>
      <c r="B103" s="8" t="s">
        <v>65</v>
      </c>
      <c r="C103" s="8" t="s">
        <v>68</v>
      </c>
      <c r="D103" s="8" t="s">
        <v>394</v>
      </c>
      <c r="E103" s="35"/>
      <c r="F103" s="36"/>
      <c r="G103" s="35">
        <v>6622</v>
      </c>
      <c r="H103" s="2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0" customFormat="1" ht="15.75">
      <c r="A104" s="22"/>
      <c r="B104" s="8" t="s">
        <v>109</v>
      </c>
      <c r="C104" s="8" t="s">
        <v>74</v>
      </c>
      <c r="D104" s="23">
        <f>E101/F101</f>
        <v>3311</v>
      </c>
      <c r="E104" s="35"/>
      <c r="F104" s="36"/>
      <c r="G104" s="35"/>
      <c r="H104" s="2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0" customFormat="1" ht="31.5">
      <c r="A105" s="22"/>
      <c r="B105" s="8" t="s">
        <v>107</v>
      </c>
      <c r="C105" s="8" t="s">
        <v>68</v>
      </c>
      <c r="D105" s="8" t="s">
        <v>379</v>
      </c>
      <c r="E105" s="35">
        <v>566.58</v>
      </c>
      <c r="F105" s="35"/>
      <c r="G105" s="35">
        <v>566.58</v>
      </c>
      <c r="H105" s="2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0" customFormat="1" ht="15.75">
      <c r="A106" s="22"/>
      <c r="B106" s="8" t="s">
        <v>108</v>
      </c>
      <c r="C106" s="8" t="s">
        <v>68</v>
      </c>
      <c r="D106" s="8" t="s">
        <v>22</v>
      </c>
      <c r="E106" s="35"/>
      <c r="F106" s="36"/>
      <c r="G106" s="35"/>
      <c r="H106" s="2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0" customFormat="1" ht="15.75">
      <c r="A107" s="22"/>
      <c r="B107" s="8" t="s">
        <v>65</v>
      </c>
      <c r="C107" s="8" t="s">
        <v>68</v>
      </c>
      <c r="D107" s="8" t="s">
        <v>12</v>
      </c>
      <c r="E107" s="35"/>
      <c r="F107" s="36"/>
      <c r="G107" s="35"/>
      <c r="H107" s="2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0" customFormat="1" ht="15.75">
      <c r="A108" s="22"/>
      <c r="B108" s="8" t="s">
        <v>109</v>
      </c>
      <c r="C108" s="8" t="s">
        <v>74</v>
      </c>
      <c r="D108" s="49">
        <f>E105/E2</f>
        <v>0.14399939002694048</v>
      </c>
      <c r="E108" s="35"/>
      <c r="F108" s="36"/>
      <c r="G108" s="35"/>
      <c r="H108" s="2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0" customFormat="1" ht="31.5">
      <c r="A109" s="22"/>
      <c r="B109" s="8" t="s">
        <v>107</v>
      </c>
      <c r="C109" s="8" t="s">
        <v>68</v>
      </c>
      <c r="D109" s="8" t="s">
        <v>380</v>
      </c>
      <c r="E109" s="35">
        <v>2077.47</v>
      </c>
      <c r="F109" s="35"/>
      <c r="G109" s="35">
        <v>2069.6</v>
      </c>
      <c r="H109" s="2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0" customFormat="1" ht="15.75">
      <c r="A110" s="22"/>
      <c r="B110" s="8" t="s">
        <v>108</v>
      </c>
      <c r="C110" s="8" t="s">
        <v>68</v>
      </c>
      <c r="D110" s="8" t="s">
        <v>17</v>
      </c>
      <c r="E110" s="35"/>
      <c r="F110" s="36"/>
      <c r="G110" s="35"/>
      <c r="H110" s="2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0" customFormat="1" ht="15.75">
      <c r="A111" s="22"/>
      <c r="B111" s="8" t="s">
        <v>65</v>
      </c>
      <c r="C111" s="8" t="s">
        <v>68</v>
      </c>
      <c r="D111" s="8" t="s">
        <v>12</v>
      </c>
      <c r="E111" s="35"/>
      <c r="F111" s="36"/>
      <c r="G111" s="35"/>
      <c r="H111" s="2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0" customFormat="1" ht="15.75">
      <c r="A112" s="22"/>
      <c r="B112" s="8" t="s">
        <v>109</v>
      </c>
      <c r="C112" s="8" t="s">
        <v>74</v>
      </c>
      <c r="D112" s="49">
        <f>E109/E2</f>
        <v>0.5280003049865297</v>
      </c>
      <c r="E112" s="35"/>
      <c r="F112" s="36"/>
      <c r="G112" s="35"/>
      <c r="H112" s="2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0" customFormat="1" ht="31.5">
      <c r="A113" s="22"/>
      <c r="B113" s="8" t="s">
        <v>107</v>
      </c>
      <c r="C113" s="8" t="s">
        <v>68</v>
      </c>
      <c r="D113" s="8" t="s">
        <v>381</v>
      </c>
      <c r="E113" s="35">
        <f>F113</f>
        <v>1180.38</v>
      </c>
      <c r="F113" s="35">
        <f>'[1]гук(2016)'!$HV$83</f>
        <v>1180.38</v>
      </c>
      <c r="G113" s="35">
        <v>1175.91</v>
      </c>
      <c r="H113" s="2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0" customFormat="1" ht="15.75">
      <c r="A114" s="22"/>
      <c r="B114" s="8" t="s">
        <v>108</v>
      </c>
      <c r="C114" s="8" t="s">
        <v>68</v>
      </c>
      <c r="D114" s="8" t="s">
        <v>17</v>
      </c>
      <c r="E114" s="35"/>
      <c r="F114" s="36"/>
      <c r="G114" s="36"/>
      <c r="H114" s="2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0" customFormat="1" ht="15.75">
      <c r="A115" s="22"/>
      <c r="B115" s="8" t="s">
        <v>65</v>
      </c>
      <c r="C115" s="8" t="s">
        <v>68</v>
      </c>
      <c r="D115" s="8" t="s">
        <v>12</v>
      </c>
      <c r="E115" s="35"/>
      <c r="F115" s="36"/>
      <c r="G115" s="36"/>
      <c r="H115" s="2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0" customFormat="1" ht="15.75">
      <c r="A116" s="22"/>
      <c r="B116" s="8" t="s">
        <v>109</v>
      </c>
      <c r="C116" s="8" t="s">
        <v>74</v>
      </c>
      <c r="D116" s="49">
        <f>E113/E2</f>
        <v>0.30000000000000004</v>
      </c>
      <c r="E116" s="35"/>
      <c r="F116" s="36"/>
      <c r="G116" s="36"/>
      <c r="H116" s="2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21" customFormat="1" ht="15.75">
      <c r="A117" s="37" t="s">
        <v>136</v>
      </c>
      <c r="B117" s="19" t="s">
        <v>105</v>
      </c>
      <c r="C117" s="19" t="s">
        <v>68</v>
      </c>
      <c r="D117" s="19" t="s">
        <v>382</v>
      </c>
      <c r="E117" s="35">
        <v>36900</v>
      </c>
      <c r="F117" s="20"/>
      <c r="G117" s="20"/>
      <c r="H117" s="27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10" customFormat="1" ht="15.75">
      <c r="A118" s="22" t="s">
        <v>137</v>
      </c>
      <c r="B118" s="8" t="s">
        <v>106</v>
      </c>
      <c r="C118" s="8" t="s">
        <v>74</v>
      </c>
      <c r="D118" s="23">
        <f>E117</f>
        <v>36900</v>
      </c>
      <c r="E118" s="35"/>
      <c r="F118" s="36"/>
      <c r="G118" s="36"/>
      <c r="H118" s="2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0" customFormat="1" ht="31.5">
      <c r="A119" s="22" t="s">
        <v>138</v>
      </c>
      <c r="B119" s="8" t="s">
        <v>107</v>
      </c>
      <c r="C119" s="8" t="s">
        <v>68</v>
      </c>
      <c r="D119" s="8" t="s">
        <v>382</v>
      </c>
      <c r="E119" s="35"/>
      <c r="F119" s="36"/>
      <c r="G119" s="36"/>
      <c r="H119" s="2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0" customFormat="1" ht="15.75">
      <c r="A120" s="22" t="s">
        <v>139</v>
      </c>
      <c r="B120" s="8" t="s">
        <v>108</v>
      </c>
      <c r="C120" s="8" t="s">
        <v>68</v>
      </c>
      <c r="D120" s="8" t="s">
        <v>27</v>
      </c>
      <c r="E120" s="35"/>
      <c r="F120" s="36"/>
      <c r="G120" s="36"/>
      <c r="H120" s="2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0" customFormat="1" ht="15.75">
      <c r="A121" s="22" t="s">
        <v>140</v>
      </c>
      <c r="B121" s="8" t="s">
        <v>65</v>
      </c>
      <c r="C121" s="8" t="s">
        <v>68</v>
      </c>
      <c r="D121" s="8" t="s">
        <v>12</v>
      </c>
      <c r="E121" s="35"/>
      <c r="F121" s="36"/>
      <c r="G121" s="36"/>
      <c r="H121" s="2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0" customFormat="1" ht="15.75">
      <c r="A122" s="22" t="s">
        <v>141</v>
      </c>
      <c r="B122" s="8" t="s">
        <v>109</v>
      </c>
      <c r="C122" s="8" t="s">
        <v>74</v>
      </c>
      <c r="D122" s="49">
        <f>E117/E2</f>
        <v>9.378335790169269</v>
      </c>
      <c r="E122" s="35"/>
      <c r="F122" s="36"/>
      <c r="G122" s="36"/>
      <c r="H122" s="2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21" customFormat="1" ht="15.75">
      <c r="A123" s="37" t="s">
        <v>142</v>
      </c>
      <c r="B123" s="19" t="s">
        <v>105</v>
      </c>
      <c r="C123" s="19" t="s">
        <v>68</v>
      </c>
      <c r="D123" s="19" t="s">
        <v>23</v>
      </c>
      <c r="E123" s="35"/>
      <c r="F123" s="20"/>
      <c r="G123" s="20"/>
      <c r="H123" s="27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10" customFormat="1" ht="15.75">
      <c r="A124" s="22" t="s">
        <v>143</v>
      </c>
      <c r="B124" s="8" t="s">
        <v>106</v>
      </c>
      <c r="C124" s="8" t="s">
        <v>74</v>
      </c>
      <c r="D124" s="23">
        <f>E124</f>
        <v>57857.51</v>
      </c>
      <c r="E124" s="35">
        <v>57857.51</v>
      </c>
      <c r="F124" s="36"/>
      <c r="G124" s="36"/>
      <c r="H124" s="2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0" customFormat="1" ht="31.5">
      <c r="A125" s="22" t="s">
        <v>144</v>
      </c>
      <c r="B125" s="8" t="s">
        <v>107</v>
      </c>
      <c r="C125" s="8" t="s">
        <v>68</v>
      </c>
      <c r="D125" s="8" t="s">
        <v>7</v>
      </c>
      <c r="E125" s="35"/>
      <c r="F125" s="36"/>
      <c r="G125" s="36"/>
      <c r="H125" s="2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0" customFormat="1" ht="15.75">
      <c r="A126" s="22" t="s">
        <v>145</v>
      </c>
      <c r="B126" s="8" t="s">
        <v>108</v>
      </c>
      <c r="C126" s="8" t="s">
        <v>68</v>
      </c>
      <c r="D126" s="8" t="s">
        <v>20</v>
      </c>
      <c r="E126" s="35"/>
      <c r="F126" s="36"/>
      <c r="G126" s="36"/>
      <c r="H126" s="2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0" customFormat="1" ht="15.75">
      <c r="A127" s="22" t="s">
        <v>146</v>
      </c>
      <c r="B127" s="8" t="s">
        <v>65</v>
      </c>
      <c r="C127" s="8" t="s">
        <v>68</v>
      </c>
      <c r="D127" s="8" t="s">
        <v>12</v>
      </c>
      <c r="E127" s="35"/>
      <c r="F127" s="36"/>
      <c r="G127" s="36"/>
      <c r="H127" s="2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0" customFormat="1" ht="15.75">
      <c r="A128" s="22" t="s">
        <v>147</v>
      </c>
      <c r="B128" s="8" t="s">
        <v>109</v>
      </c>
      <c r="C128" s="8" t="s">
        <v>74</v>
      </c>
      <c r="D128" s="24">
        <f>E124/E2</f>
        <v>14.70480099628933</v>
      </c>
      <c r="E128" s="35"/>
      <c r="F128" s="36"/>
      <c r="G128" s="36"/>
      <c r="H128" s="2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21" customFormat="1" ht="31.5">
      <c r="A129" s="37" t="s">
        <v>149</v>
      </c>
      <c r="B129" s="19" t="s">
        <v>105</v>
      </c>
      <c r="C129" s="19" t="s">
        <v>68</v>
      </c>
      <c r="D129" s="19" t="s">
        <v>55</v>
      </c>
      <c r="E129" s="35"/>
      <c r="F129" s="28"/>
      <c r="G129" s="20"/>
      <c r="H129" s="27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10" customFormat="1" ht="15.75">
      <c r="A130" s="22" t="s">
        <v>150</v>
      </c>
      <c r="B130" s="8" t="s">
        <v>106</v>
      </c>
      <c r="C130" s="8" t="s">
        <v>74</v>
      </c>
      <c r="D130" s="8">
        <f>E131</f>
        <v>8434.99</v>
      </c>
      <c r="E130" s="35"/>
      <c r="F130" s="36"/>
      <c r="G130" s="36"/>
      <c r="H130" s="2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0" customFormat="1" ht="31.5">
      <c r="A131" s="22" t="s">
        <v>151</v>
      </c>
      <c r="B131" s="8" t="s">
        <v>107</v>
      </c>
      <c r="C131" s="8" t="s">
        <v>68</v>
      </c>
      <c r="D131" s="8" t="s">
        <v>55</v>
      </c>
      <c r="E131" s="35">
        <f>8434.99</f>
        <v>8434.99</v>
      </c>
      <c r="F131" s="35"/>
      <c r="G131" s="35">
        <v>7268.98</v>
      </c>
      <c r="H131" s="2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0" customFormat="1" ht="15.75">
      <c r="A132" s="22" t="s">
        <v>152</v>
      </c>
      <c r="B132" s="8" t="s">
        <v>108</v>
      </c>
      <c r="C132" s="8" t="s">
        <v>68</v>
      </c>
      <c r="D132" s="8" t="s">
        <v>148</v>
      </c>
      <c r="E132" s="35"/>
      <c r="F132" s="36"/>
      <c r="G132" s="36"/>
      <c r="H132" s="2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0" customFormat="1" ht="15.75">
      <c r="A133" s="22" t="s">
        <v>153</v>
      </c>
      <c r="B133" s="8" t="s">
        <v>65</v>
      </c>
      <c r="C133" s="8" t="s">
        <v>68</v>
      </c>
      <c r="D133" s="8" t="s">
        <v>12</v>
      </c>
      <c r="E133" s="35"/>
      <c r="F133" s="36"/>
      <c r="G133" s="36"/>
      <c r="H133" s="2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0" customFormat="1" ht="15.75">
      <c r="A134" s="22" t="s">
        <v>154</v>
      </c>
      <c r="B134" s="8" t="s">
        <v>109</v>
      </c>
      <c r="C134" s="8" t="s">
        <v>74</v>
      </c>
      <c r="D134" s="24">
        <f>E131/E2</f>
        <v>2.143798607228181</v>
      </c>
      <c r="E134" s="35"/>
      <c r="F134" s="36"/>
      <c r="G134" s="36"/>
      <c r="H134" s="2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21" customFormat="1" ht="31.5">
      <c r="A135" s="37" t="s">
        <v>155</v>
      </c>
      <c r="B135" s="19" t="s">
        <v>105</v>
      </c>
      <c r="C135" s="19" t="s">
        <v>68</v>
      </c>
      <c r="D135" s="19" t="s">
        <v>56</v>
      </c>
      <c r="E135" s="35">
        <f>1303.35+1087.71</f>
        <v>2391.06</v>
      </c>
      <c r="F135" s="29" t="s">
        <v>396</v>
      </c>
      <c r="G135" s="35">
        <v>1303.36</v>
      </c>
      <c r="H135" s="27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10" customFormat="1" ht="15.75">
      <c r="A136" s="22" t="s">
        <v>156</v>
      </c>
      <c r="B136" s="8" t="s">
        <v>106</v>
      </c>
      <c r="C136" s="8" t="s">
        <v>74</v>
      </c>
      <c r="D136" s="8">
        <f>E135</f>
        <v>2391.06</v>
      </c>
      <c r="E136" s="35"/>
      <c r="F136" s="36">
        <v>82</v>
      </c>
      <c r="G136" s="36"/>
      <c r="H136" s="2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0" customFormat="1" ht="31.5">
      <c r="A137" s="22" t="s">
        <v>157</v>
      </c>
      <c r="B137" s="8" t="s">
        <v>107</v>
      </c>
      <c r="C137" s="8" t="s">
        <v>68</v>
      </c>
      <c r="D137" s="8" t="s">
        <v>56</v>
      </c>
      <c r="E137" s="35"/>
      <c r="F137" s="36"/>
      <c r="G137" s="36"/>
      <c r="H137" s="2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0" customFormat="1" ht="31.5">
      <c r="A138" s="22" t="s">
        <v>158</v>
      </c>
      <c r="B138" s="8" t="s">
        <v>108</v>
      </c>
      <c r="C138" s="8" t="s">
        <v>68</v>
      </c>
      <c r="D138" s="8" t="s">
        <v>385</v>
      </c>
      <c r="E138" s="35"/>
      <c r="F138" s="36"/>
      <c r="G138" s="36"/>
      <c r="H138" s="2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0" customFormat="1" ht="15.75">
      <c r="A139" s="22" t="s">
        <v>159</v>
      </c>
      <c r="B139" s="8" t="s">
        <v>65</v>
      </c>
      <c r="C139" s="8" t="s">
        <v>68</v>
      </c>
      <c r="D139" s="8" t="s">
        <v>12</v>
      </c>
      <c r="E139" s="35"/>
      <c r="F139" s="36"/>
      <c r="G139" s="36"/>
      <c r="H139" s="2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0" customFormat="1" ht="15.75">
      <c r="A140" s="22" t="s">
        <v>160</v>
      </c>
      <c r="B140" s="8" t="s">
        <v>109</v>
      </c>
      <c r="C140" s="8" t="s">
        <v>74</v>
      </c>
      <c r="D140" s="24">
        <f>E135/F136</f>
        <v>29.159268292682928</v>
      </c>
      <c r="E140" s="35"/>
      <c r="F140" s="36"/>
      <c r="G140" s="36"/>
      <c r="H140" s="2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21" customFormat="1" ht="15.75">
      <c r="A141" s="37" t="s">
        <v>161</v>
      </c>
      <c r="B141" s="19" t="s">
        <v>105</v>
      </c>
      <c r="C141" s="19" t="s">
        <v>68</v>
      </c>
      <c r="D141" s="19" t="s">
        <v>24</v>
      </c>
      <c r="E141" s="35"/>
      <c r="F141" s="20" t="s">
        <v>335</v>
      </c>
      <c r="G141" s="20"/>
      <c r="H141" s="27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10" customFormat="1" ht="15.75">
      <c r="A142" s="22" t="s">
        <v>162</v>
      </c>
      <c r="B142" s="8" t="s">
        <v>106</v>
      </c>
      <c r="C142" s="8" t="s">
        <v>74</v>
      </c>
      <c r="D142" s="23">
        <f>E143+E147</f>
        <v>64996.96859999999</v>
      </c>
      <c r="E142" s="35"/>
      <c r="F142" s="20" t="s">
        <v>335</v>
      </c>
      <c r="G142" s="36"/>
      <c r="H142" s="2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0" customFormat="1" ht="31.5">
      <c r="A143" s="22" t="s">
        <v>163</v>
      </c>
      <c r="B143" s="8" t="s">
        <v>107</v>
      </c>
      <c r="C143" s="8" t="s">
        <v>68</v>
      </c>
      <c r="D143" s="8" t="s">
        <v>6</v>
      </c>
      <c r="E143" s="35">
        <f>'[2]2018 Управл'!$V$51</f>
        <v>20983.14</v>
      </c>
      <c r="F143" s="29">
        <f>'[1]гук(2016)'!$HV$76</f>
        <v>33650.3674704</v>
      </c>
      <c r="G143" s="36"/>
      <c r="H143" s="2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0" customFormat="1" ht="15.75">
      <c r="A144" s="22" t="s">
        <v>164</v>
      </c>
      <c r="B144" s="8" t="s">
        <v>108</v>
      </c>
      <c r="C144" s="8" t="s">
        <v>68</v>
      </c>
      <c r="D144" s="8" t="s">
        <v>25</v>
      </c>
      <c r="E144" s="35"/>
      <c r="F144" s="20" t="s">
        <v>335</v>
      </c>
      <c r="G144" s="36"/>
      <c r="H144" s="2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0" customFormat="1" ht="15.75">
      <c r="A145" s="22" t="s">
        <v>165</v>
      </c>
      <c r="B145" s="8" t="s">
        <v>65</v>
      </c>
      <c r="C145" s="8" t="s">
        <v>68</v>
      </c>
      <c r="D145" s="8" t="s">
        <v>12</v>
      </c>
      <c r="E145" s="35"/>
      <c r="F145" s="20" t="s">
        <v>335</v>
      </c>
      <c r="G145" s="36"/>
      <c r="H145" s="2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0" customFormat="1" ht="15.75">
      <c r="A146" s="22" t="s">
        <v>166</v>
      </c>
      <c r="B146" s="8" t="s">
        <v>109</v>
      </c>
      <c r="C146" s="8" t="s">
        <v>74</v>
      </c>
      <c r="D146" s="24">
        <f>E143/E2</f>
        <v>5.332979210084888</v>
      </c>
      <c r="E146" s="35"/>
      <c r="F146" s="20" t="s">
        <v>335</v>
      </c>
      <c r="G146" s="36"/>
      <c r="H146" s="2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0" customFormat="1" ht="31.5">
      <c r="A147" s="22" t="s">
        <v>167</v>
      </c>
      <c r="B147" s="8" t="s">
        <v>107</v>
      </c>
      <c r="C147" s="8" t="s">
        <v>68</v>
      </c>
      <c r="D147" s="8" t="s">
        <v>5</v>
      </c>
      <c r="E147" s="35">
        <f>'[2]2018 Управл'!$Z$51</f>
        <v>44013.82859999999</v>
      </c>
      <c r="F147" s="29">
        <f>'[1]гук(2016)'!$HV$78</f>
        <v>88528.5</v>
      </c>
      <c r="G147" s="36"/>
      <c r="H147" s="2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0" customFormat="1" ht="15.75">
      <c r="A148" s="22" t="s">
        <v>168</v>
      </c>
      <c r="B148" s="8" t="s">
        <v>108</v>
      </c>
      <c r="C148" s="8" t="s">
        <v>68</v>
      </c>
      <c r="D148" s="8" t="s">
        <v>20</v>
      </c>
      <c r="E148" s="35"/>
      <c r="F148" s="20" t="s">
        <v>335</v>
      </c>
      <c r="G148" s="36"/>
      <c r="H148" s="2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0" customFormat="1" ht="15.75">
      <c r="A149" s="22" t="s">
        <v>169</v>
      </c>
      <c r="B149" s="8" t="s">
        <v>65</v>
      </c>
      <c r="C149" s="8" t="s">
        <v>68</v>
      </c>
      <c r="D149" s="8" t="s">
        <v>12</v>
      </c>
      <c r="E149" s="35"/>
      <c r="F149" s="20" t="s">
        <v>335</v>
      </c>
      <c r="G149" s="36"/>
      <c r="H149" s="2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0" customFormat="1" ht="15.75">
      <c r="A150" s="22" t="s">
        <v>170</v>
      </c>
      <c r="B150" s="8" t="s">
        <v>109</v>
      </c>
      <c r="C150" s="8" t="s">
        <v>74</v>
      </c>
      <c r="D150" s="24">
        <f>E147/E2</f>
        <v>11.186354038529963</v>
      </c>
      <c r="E150" s="35"/>
      <c r="F150" s="20" t="s">
        <v>335</v>
      </c>
      <c r="G150" s="36"/>
      <c r="H150" s="2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21" customFormat="1" ht="47.25">
      <c r="A151" s="37" t="s">
        <v>171</v>
      </c>
      <c r="B151" s="19" t="s">
        <v>105</v>
      </c>
      <c r="C151" s="19" t="s">
        <v>68</v>
      </c>
      <c r="D151" s="19" t="s">
        <v>26</v>
      </c>
      <c r="E151" s="35"/>
      <c r="F151" s="8" t="s">
        <v>334</v>
      </c>
      <c r="G151" s="20"/>
      <c r="H151" s="27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10" customFormat="1" ht="15.75">
      <c r="A152" s="22" t="s">
        <v>172</v>
      </c>
      <c r="B152" s="8" t="s">
        <v>106</v>
      </c>
      <c r="C152" s="8" t="s">
        <v>74</v>
      </c>
      <c r="D152" s="8">
        <f>E153+E157</f>
        <v>219.56</v>
      </c>
      <c r="E152" s="35"/>
      <c r="F152" s="8">
        <v>399.5</v>
      </c>
      <c r="G152" s="36"/>
      <c r="H152" s="2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0" customFormat="1" ht="31.5">
      <c r="A153" s="22" t="s">
        <v>173</v>
      </c>
      <c r="B153" s="8" t="s">
        <v>107</v>
      </c>
      <c r="C153" s="8" t="s">
        <v>68</v>
      </c>
      <c r="D153" s="8" t="s">
        <v>9</v>
      </c>
      <c r="E153" s="35"/>
      <c r="F153" s="38"/>
      <c r="G153" s="35">
        <v>639.2</v>
      </c>
      <c r="H153" s="2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0" customFormat="1" ht="15.75">
      <c r="A154" s="22" t="s">
        <v>174</v>
      </c>
      <c r="B154" s="8" t="s">
        <v>108</v>
      </c>
      <c r="C154" s="8" t="s">
        <v>68</v>
      </c>
      <c r="D154" s="8" t="s">
        <v>27</v>
      </c>
      <c r="E154" s="35"/>
      <c r="F154" s="39"/>
      <c r="G154" s="35"/>
      <c r="H154" s="2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0" customFormat="1" ht="15.75">
      <c r="A155" s="22" t="s">
        <v>175</v>
      </c>
      <c r="B155" s="8" t="s">
        <v>65</v>
      </c>
      <c r="C155" s="8" t="s">
        <v>68</v>
      </c>
      <c r="D155" s="8" t="s">
        <v>12</v>
      </c>
      <c r="E155" s="35"/>
      <c r="F155" s="36"/>
      <c r="G155" s="35"/>
      <c r="H155" s="2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0" customFormat="1" ht="31.5">
      <c r="A156" s="22" t="s">
        <v>176</v>
      </c>
      <c r="B156" s="8" t="s">
        <v>109</v>
      </c>
      <c r="C156" s="8" t="s">
        <v>74</v>
      </c>
      <c r="D156" s="24">
        <f>E153/E2</f>
        <v>0</v>
      </c>
      <c r="E156" s="35"/>
      <c r="F156" s="8" t="s">
        <v>334</v>
      </c>
      <c r="G156" s="35"/>
      <c r="H156" s="2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0" customFormat="1" ht="31.5">
      <c r="A157" s="22" t="s">
        <v>177</v>
      </c>
      <c r="B157" s="8" t="s">
        <v>107</v>
      </c>
      <c r="C157" s="8" t="s">
        <v>68</v>
      </c>
      <c r="D157" s="8" t="s">
        <v>8</v>
      </c>
      <c r="E157" s="35">
        <v>219.56</v>
      </c>
      <c r="F157" s="23">
        <v>399.1</v>
      </c>
      <c r="G157" s="35">
        <v>146.38</v>
      </c>
      <c r="H157" s="2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0" customFormat="1" ht="15.75">
      <c r="A158" s="22" t="s">
        <v>178</v>
      </c>
      <c r="B158" s="8" t="s">
        <v>108</v>
      </c>
      <c r="C158" s="8" t="s">
        <v>68</v>
      </c>
      <c r="D158" s="8" t="s">
        <v>28</v>
      </c>
      <c r="E158" s="35"/>
      <c r="F158" s="36"/>
      <c r="G158" s="36"/>
      <c r="H158" s="2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0" customFormat="1" ht="15.75">
      <c r="A159" s="22" t="s">
        <v>179</v>
      </c>
      <c r="B159" s="8" t="s">
        <v>65</v>
      </c>
      <c r="C159" s="8" t="s">
        <v>68</v>
      </c>
      <c r="D159" s="8" t="s">
        <v>12</v>
      </c>
      <c r="E159" s="35"/>
      <c r="F159" s="36"/>
      <c r="G159" s="36"/>
      <c r="H159" s="2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0" customFormat="1" ht="15.75">
      <c r="A160" s="22" t="s">
        <v>180</v>
      </c>
      <c r="B160" s="8" t="s">
        <v>109</v>
      </c>
      <c r="C160" s="8" t="s">
        <v>74</v>
      </c>
      <c r="D160" s="24">
        <f>E157/E2</f>
        <v>0.05580236872871448</v>
      </c>
      <c r="E160" s="35"/>
      <c r="F160" s="36"/>
      <c r="G160" s="36"/>
      <c r="H160" s="2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21" customFormat="1" ht="63">
      <c r="A161" s="37" t="s">
        <v>181</v>
      </c>
      <c r="B161" s="19" t="s">
        <v>105</v>
      </c>
      <c r="C161" s="19" t="s">
        <v>68</v>
      </c>
      <c r="D161" s="19" t="s">
        <v>29</v>
      </c>
      <c r="E161" s="35"/>
      <c r="F161" s="36"/>
      <c r="G161" s="20"/>
      <c r="H161" s="27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s="10" customFormat="1" ht="15.75">
      <c r="A162" s="22" t="s">
        <v>182</v>
      </c>
      <c r="B162" s="8" t="s">
        <v>106</v>
      </c>
      <c r="C162" s="8" t="s">
        <v>74</v>
      </c>
      <c r="D162" s="23">
        <f>E163+E167+E171+E175+E179+E183+E187+E191+E195+E199+E203+E207+E215+E211</f>
        <v>114144.87799999998</v>
      </c>
      <c r="E162" s="35"/>
      <c r="F162" s="36"/>
      <c r="G162" s="36"/>
      <c r="H162" s="2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0" customFormat="1" ht="31.5">
      <c r="A163" s="22" t="s">
        <v>183</v>
      </c>
      <c r="B163" s="8" t="s">
        <v>107</v>
      </c>
      <c r="C163" s="8" t="s">
        <v>68</v>
      </c>
      <c r="D163" s="8" t="s">
        <v>30</v>
      </c>
      <c r="E163" s="35">
        <v>2036.5</v>
      </c>
      <c r="F163" s="35"/>
      <c r="G163" s="35">
        <f>692.61+1059.59</f>
        <v>1752.1999999999998</v>
      </c>
      <c r="H163" s="2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0" customFormat="1" ht="15.75">
      <c r="A164" s="22" t="s">
        <v>184</v>
      </c>
      <c r="B164" s="8" t="s">
        <v>108</v>
      </c>
      <c r="C164" s="8" t="s">
        <v>68</v>
      </c>
      <c r="D164" s="8" t="s">
        <v>25</v>
      </c>
      <c r="E164" s="35"/>
      <c r="F164" s="36"/>
      <c r="G164" s="35"/>
      <c r="H164" s="2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0" customFormat="1" ht="15.75">
      <c r="A165" s="22" t="s">
        <v>185</v>
      </c>
      <c r="B165" s="8" t="s">
        <v>65</v>
      </c>
      <c r="C165" s="8" t="s">
        <v>68</v>
      </c>
      <c r="D165" s="8" t="s">
        <v>12</v>
      </c>
      <c r="E165" s="35"/>
      <c r="F165" s="36"/>
      <c r="G165" s="35"/>
      <c r="H165" s="2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0" customFormat="1" ht="15.75">
      <c r="A166" s="22" t="s">
        <v>186</v>
      </c>
      <c r="B166" s="8" t="s">
        <v>109</v>
      </c>
      <c r="C166" s="8" t="s">
        <v>74</v>
      </c>
      <c r="D166" s="24">
        <f>E163/E2</f>
        <v>0.5175875565495858</v>
      </c>
      <c r="E166" s="35"/>
      <c r="F166" s="36"/>
      <c r="G166" s="35"/>
      <c r="H166" s="2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0" customFormat="1" ht="31.5">
      <c r="A167" s="22" t="s">
        <v>187</v>
      </c>
      <c r="B167" s="8" t="s">
        <v>107</v>
      </c>
      <c r="C167" s="8" t="s">
        <v>68</v>
      </c>
      <c r="D167" s="8" t="s">
        <v>31</v>
      </c>
      <c r="E167" s="35">
        <v>12199.23</v>
      </c>
      <c r="F167" s="35"/>
      <c r="G167" s="35">
        <f>1092.48+6568.81</f>
        <v>7661.290000000001</v>
      </c>
      <c r="H167" s="2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0" customFormat="1" ht="15.75">
      <c r="A168" s="22" t="s">
        <v>188</v>
      </c>
      <c r="B168" s="8" t="s">
        <v>108</v>
      </c>
      <c r="C168" s="8" t="s">
        <v>68</v>
      </c>
      <c r="D168" s="8" t="s">
        <v>32</v>
      </c>
      <c r="E168" s="35"/>
      <c r="F168" s="36"/>
      <c r="G168" s="35"/>
      <c r="H168" s="2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0" customFormat="1" ht="15.75">
      <c r="A169" s="22" t="s">
        <v>189</v>
      </c>
      <c r="B169" s="8" t="s">
        <v>65</v>
      </c>
      <c r="C169" s="8" t="s">
        <v>68</v>
      </c>
      <c r="D169" s="8" t="s">
        <v>12</v>
      </c>
      <c r="E169" s="35"/>
      <c r="F169" s="36"/>
      <c r="G169" s="35"/>
      <c r="H169" s="2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0" customFormat="1" ht="15.75">
      <c r="A170" s="22" t="s">
        <v>190</v>
      </c>
      <c r="B170" s="8" t="s">
        <v>109</v>
      </c>
      <c r="C170" s="8" t="s">
        <v>74</v>
      </c>
      <c r="D170" s="24">
        <f>E167/E2</f>
        <v>3.100500686219692</v>
      </c>
      <c r="E170" s="35"/>
      <c r="F170" s="36"/>
      <c r="G170" s="35"/>
      <c r="H170" s="2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0" customFormat="1" ht="31.5">
      <c r="A171" s="22" t="s">
        <v>191</v>
      </c>
      <c r="B171" s="8" t="s">
        <v>107</v>
      </c>
      <c r="C171" s="8" t="s">
        <v>68</v>
      </c>
      <c r="D171" s="8" t="s">
        <v>3</v>
      </c>
      <c r="E171" s="35">
        <v>3065.91</v>
      </c>
      <c r="F171" s="35"/>
      <c r="G171" s="35">
        <f>540.22+2238</f>
        <v>2778.2200000000003</v>
      </c>
      <c r="H171" s="2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0" customFormat="1" ht="15.75">
      <c r="A172" s="22" t="s">
        <v>192</v>
      </c>
      <c r="B172" s="8" t="s">
        <v>108</v>
      </c>
      <c r="C172" s="8" t="s">
        <v>68</v>
      </c>
      <c r="D172" s="8" t="s">
        <v>33</v>
      </c>
      <c r="E172" s="35"/>
      <c r="F172" s="36"/>
      <c r="G172" s="35"/>
      <c r="H172" s="2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0" customFormat="1" ht="15.75">
      <c r="A173" s="22" t="s">
        <v>193</v>
      </c>
      <c r="B173" s="8" t="s">
        <v>65</v>
      </c>
      <c r="C173" s="8" t="s">
        <v>68</v>
      </c>
      <c r="D173" s="8" t="s">
        <v>12</v>
      </c>
      <c r="E173" s="35"/>
      <c r="F173" s="36"/>
      <c r="G173" s="35"/>
      <c r="H173" s="2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0" customFormat="1" ht="15.75">
      <c r="A174" s="22" t="s">
        <v>194</v>
      </c>
      <c r="B174" s="8" t="s">
        <v>109</v>
      </c>
      <c r="C174" s="8" t="s">
        <v>74</v>
      </c>
      <c r="D174" s="24">
        <f>E171/E2</f>
        <v>0.7792177095511614</v>
      </c>
      <c r="E174" s="35"/>
      <c r="F174" s="36"/>
      <c r="G174" s="35"/>
      <c r="H174" s="2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0" customFormat="1" ht="31.5">
      <c r="A175" s="22" t="s">
        <v>195</v>
      </c>
      <c r="B175" s="8" t="s">
        <v>107</v>
      </c>
      <c r="C175" s="8" t="s">
        <v>68</v>
      </c>
      <c r="D175" s="8" t="s">
        <v>2</v>
      </c>
      <c r="E175" s="35">
        <v>35868.32</v>
      </c>
      <c r="F175" s="35"/>
      <c r="G175" s="35">
        <f>945.09+38462.59</f>
        <v>39407.67999999999</v>
      </c>
      <c r="H175" s="2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0" customFormat="1" ht="15.75">
      <c r="A176" s="22" t="s">
        <v>196</v>
      </c>
      <c r="B176" s="8" t="s">
        <v>108</v>
      </c>
      <c r="C176" s="8" t="s">
        <v>68</v>
      </c>
      <c r="D176" s="8" t="s">
        <v>34</v>
      </c>
      <c r="E176" s="35"/>
      <c r="F176" s="36"/>
      <c r="G176" s="35"/>
      <c r="H176" s="2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0" customFormat="1" ht="15.75">
      <c r="A177" s="22" t="s">
        <v>197</v>
      </c>
      <c r="B177" s="8" t="s">
        <v>65</v>
      </c>
      <c r="C177" s="8" t="s">
        <v>68</v>
      </c>
      <c r="D177" s="8" t="s">
        <v>12</v>
      </c>
      <c r="E177" s="35"/>
      <c r="F177" s="36"/>
      <c r="G177" s="35"/>
      <c r="H177" s="2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0" customFormat="1" ht="15.75">
      <c r="A178" s="22" t="s">
        <v>198</v>
      </c>
      <c r="B178" s="8" t="s">
        <v>109</v>
      </c>
      <c r="C178" s="8" t="s">
        <v>74</v>
      </c>
      <c r="D178" s="24">
        <f>E175/E2</f>
        <v>9.11612870431556</v>
      </c>
      <c r="E178" s="35"/>
      <c r="F178" s="36"/>
      <c r="G178" s="35"/>
      <c r="H178" s="2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0" customFormat="1" ht="47.25">
      <c r="A179" s="22" t="s">
        <v>199</v>
      </c>
      <c r="B179" s="8" t="s">
        <v>107</v>
      </c>
      <c r="C179" s="8" t="s">
        <v>68</v>
      </c>
      <c r="D179" s="8" t="s">
        <v>35</v>
      </c>
      <c r="E179" s="35">
        <v>28706.66</v>
      </c>
      <c r="F179" s="35"/>
      <c r="G179" s="35">
        <f>21132.44+3694.98</f>
        <v>24827.42</v>
      </c>
      <c r="H179" s="2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0" customFormat="1" ht="15.75">
      <c r="A180" s="22" t="s">
        <v>200</v>
      </c>
      <c r="B180" s="8" t="s">
        <v>108</v>
      </c>
      <c r="C180" s="8" t="s">
        <v>68</v>
      </c>
      <c r="D180" s="8" t="s">
        <v>36</v>
      </c>
      <c r="E180" s="35"/>
      <c r="F180" s="36"/>
      <c r="G180" s="35"/>
      <c r="H180" s="2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0" customFormat="1" ht="15.75">
      <c r="A181" s="22" t="s">
        <v>201</v>
      </c>
      <c r="B181" s="8" t="s">
        <v>65</v>
      </c>
      <c r="C181" s="8" t="s">
        <v>68</v>
      </c>
      <c r="D181" s="8" t="s">
        <v>12</v>
      </c>
      <c r="E181" s="35"/>
      <c r="F181" s="36"/>
      <c r="G181" s="35"/>
      <c r="H181" s="2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0" customFormat="1" ht="15.75">
      <c r="A182" s="22" t="s">
        <v>202</v>
      </c>
      <c r="B182" s="8" t="s">
        <v>109</v>
      </c>
      <c r="C182" s="8" t="s">
        <v>74</v>
      </c>
      <c r="D182" s="24">
        <f>E179/E2</f>
        <v>7.295953845371829</v>
      </c>
      <c r="E182" s="35"/>
      <c r="F182" s="36"/>
      <c r="G182" s="35"/>
      <c r="H182" s="2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0" customFormat="1" ht="31.5">
      <c r="A183" s="22" t="s">
        <v>203</v>
      </c>
      <c r="B183" s="8" t="s">
        <v>107</v>
      </c>
      <c r="C183" s="8" t="s">
        <v>68</v>
      </c>
      <c r="D183" s="8" t="s">
        <v>37</v>
      </c>
      <c r="E183" s="35">
        <v>13401.248</v>
      </c>
      <c r="F183" s="35"/>
      <c r="G183" s="35">
        <f>6700.62+1507.88</f>
        <v>8208.5</v>
      </c>
      <c r="H183" s="2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0" customFormat="1" ht="15.75">
      <c r="A184" s="22" t="s">
        <v>204</v>
      </c>
      <c r="B184" s="8" t="s">
        <v>108</v>
      </c>
      <c r="C184" s="8" t="s">
        <v>68</v>
      </c>
      <c r="D184" s="8" t="s">
        <v>38</v>
      </c>
      <c r="E184" s="35"/>
      <c r="F184" s="36"/>
      <c r="G184" s="35"/>
      <c r="H184" s="2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0" customFormat="1" ht="15.75">
      <c r="A185" s="22" t="s">
        <v>205</v>
      </c>
      <c r="B185" s="8" t="s">
        <v>65</v>
      </c>
      <c r="C185" s="8" t="s">
        <v>68</v>
      </c>
      <c r="D185" s="8" t="s">
        <v>12</v>
      </c>
      <c r="E185" s="35"/>
      <c r="F185" s="36"/>
      <c r="G185" s="35"/>
      <c r="H185" s="2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0" customFormat="1" ht="15.75">
      <c r="A186" s="22" t="s">
        <v>206</v>
      </c>
      <c r="B186" s="8" t="s">
        <v>109</v>
      </c>
      <c r="C186" s="8" t="s">
        <v>74</v>
      </c>
      <c r="D186" s="24">
        <f>E183/E2</f>
        <v>3.4060001016621766</v>
      </c>
      <c r="E186" s="35"/>
      <c r="F186" s="36"/>
      <c r="G186" s="35"/>
      <c r="H186" s="2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0" customFormat="1" ht="31.5">
      <c r="A187" s="22" t="s">
        <v>207</v>
      </c>
      <c r="B187" s="8" t="s">
        <v>107</v>
      </c>
      <c r="C187" s="8" t="s">
        <v>68</v>
      </c>
      <c r="D187" s="8" t="s">
        <v>39</v>
      </c>
      <c r="E187" s="35">
        <v>4694.37</v>
      </c>
      <c r="F187" s="35"/>
      <c r="G187" s="35">
        <v>5831.08</v>
      </c>
      <c r="H187" s="2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0" customFormat="1" ht="15.75">
      <c r="A188" s="22" t="s">
        <v>208</v>
      </c>
      <c r="B188" s="8" t="s">
        <v>108</v>
      </c>
      <c r="C188" s="8" t="s">
        <v>68</v>
      </c>
      <c r="D188" s="8" t="s">
        <v>27</v>
      </c>
      <c r="E188" s="35"/>
      <c r="F188" s="36"/>
      <c r="G188" s="35"/>
      <c r="H188" s="2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0" customFormat="1" ht="15.75">
      <c r="A189" s="22" t="s">
        <v>209</v>
      </c>
      <c r="B189" s="8" t="s">
        <v>65</v>
      </c>
      <c r="C189" s="8" t="s">
        <v>68</v>
      </c>
      <c r="D189" s="8" t="s">
        <v>12</v>
      </c>
      <c r="E189" s="35"/>
      <c r="F189" s="36"/>
      <c r="G189" s="35"/>
      <c r="H189" s="2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0" customFormat="1" ht="15.75">
      <c r="A190" s="22" t="s">
        <v>210</v>
      </c>
      <c r="B190" s="8" t="s">
        <v>109</v>
      </c>
      <c r="C190" s="8" t="s">
        <v>74</v>
      </c>
      <c r="D190" s="24">
        <f>E187/E2</f>
        <v>1.1930996797641438</v>
      </c>
      <c r="E190" s="35"/>
      <c r="F190" s="36"/>
      <c r="G190" s="35"/>
      <c r="H190" s="2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0" customFormat="1" ht="31.5">
      <c r="A191" s="22" t="s">
        <v>211</v>
      </c>
      <c r="B191" s="8" t="s">
        <v>107</v>
      </c>
      <c r="C191" s="8" t="s">
        <v>68</v>
      </c>
      <c r="D191" s="8" t="s">
        <v>40</v>
      </c>
      <c r="E191" s="35">
        <v>1419.6</v>
      </c>
      <c r="F191" s="35"/>
      <c r="G191" s="35">
        <v>2839.21</v>
      </c>
      <c r="H191" s="2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0" customFormat="1" ht="15.75">
      <c r="A192" s="22" t="s">
        <v>212</v>
      </c>
      <c r="B192" s="8" t="s">
        <v>108</v>
      </c>
      <c r="C192" s="8" t="s">
        <v>68</v>
      </c>
      <c r="D192" s="8" t="s">
        <v>34</v>
      </c>
      <c r="E192" s="35"/>
      <c r="F192" s="36"/>
      <c r="G192" s="35"/>
      <c r="H192" s="2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0" customFormat="1" ht="15.75">
      <c r="A193" s="22" t="s">
        <v>213</v>
      </c>
      <c r="B193" s="8" t="s">
        <v>65</v>
      </c>
      <c r="C193" s="8" t="s">
        <v>68</v>
      </c>
      <c r="D193" s="8" t="s">
        <v>12</v>
      </c>
      <c r="E193" s="35"/>
      <c r="F193" s="36"/>
      <c r="G193" s="35"/>
      <c r="H193" s="2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0" customFormat="1" ht="15.75">
      <c r="A194" s="22" t="s">
        <v>214</v>
      </c>
      <c r="B194" s="8" t="s">
        <v>109</v>
      </c>
      <c r="C194" s="8" t="s">
        <v>74</v>
      </c>
      <c r="D194" s="24">
        <f>E191/E2</f>
        <v>0.3607990647079754</v>
      </c>
      <c r="E194" s="35"/>
      <c r="F194" s="36"/>
      <c r="G194" s="35"/>
      <c r="H194" s="2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0" customFormat="1" ht="31.5">
      <c r="A195" s="22" t="s">
        <v>348</v>
      </c>
      <c r="B195" s="8" t="s">
        <v>107</v>
      </c>
      <c r="C195" s="8" t="s">
        <v>68</v>
      </c>
      <c r="D195" s="8" t="s">
        <v>331</v>
      </c>
      <c r="E195" s="35">
        <v>2686.54</v>
      </c>
      <c r="F195" s="35"/>
      <c r="G195" s="35">
        <v>2686.54</v>
      </c>
      <c r="H195" s="2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0" customFormat="1" ht="15.75">
      <c r="A196" s="22" t="s">
        <v>349</v>
      </c>
      <c r="B196" s="8" t="s">
        <v>108</v>
      </c>
      <c r="C196" s="8" t="s">
        <v>68</v>
      </c>
      <c r="D196" s="8" t="s">
        <v>38</v>
      </c>
      <c r="E196" s="35"/>
      <c r="F196" s="36"/>
      <c r="G196" s="35"/>
      <c r="H196" s="2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0" customFormat="1" ht="15.75">
      <c r="A197" s="22" t="s">
        <v>350</v>
      </c>
      <c r="B197" s="8" t="s">
        <v>65</v>
      </c>
      <c r="C197" s="8" t="s">
        <v>68</v>
      </c>
      <c r="D197" s="8" t="s">
        <v>12</v>
      </c>
      <c r="E197" s="35"/>
      <c r="F197" s="36"/>
      <c r="G197" s="35"/>
      <c r="H197" s="2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0" customFormat="1" ht="15.75">
      <c r="A198" s="22" t="s">
        <v>351</v>
      </c>
      <c r="B198" s="8" t="s">
        <v>109</v>
      </c>
      <c r="C198" s="8" t="s">
        <v>74</v>
      </c>
      <c r="D198" s="24">
        <f>E195/E2</f>
        <v>0.6827987597214457</v>
      </c>
      <c r="E198" s="35"/>
      <c r="F198" s="36"/>
      <c r="G198" s="35"/>
      <c r="H198" s="2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0" customFormat="1" ht="31.5" hidden="1">
      <c r="A199" s="22"/>
      <c r="B199" s="8" t="s">
        <v>107</v>
      </c>
      <c r="C199" s="8" t="s">
        <v>68</v>
      </c>
      <c r="D199" s="24" t="s">
        <v>330</v>
      </c>
      <c r="E199" s="35">
        <v>0</v>
      </c>
      <c r="F199" s="36"/>
      <c r="G199" s="35">
        <v>0</v>
      </c>
      <c r="H199" s="2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0" customFormat="1" ht="15.75" hidden="1">
      <c r="A200" s="22"/>
      <c r="B200" s="8" t="s">
        <v>108</v>
      </c>
      <c r="C200" s="8" t="s">
        <v>68</v>
      </c>
      <c r="D200" s="24" t="s">
        <v>34</v>
      </c>
      <c r="E200" s="35"/>
      <c r="F200" s="36"/>
      <c r="G200" s="35"/>
      <c r="H200" s="2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0" customFormat="1" ht="15.75" hidden="1">
      <c r="A201" s="22"/>
      <c r="B201" s="8" t="s">
        <v>65</v>
      </c>
      <c r="C201" s="8" t="s">
        <v>68</v>
      </c>
      <c r="D201" s="24" t="s">
        <v>12</v>
      </c>
      <c r="E201" s="35"/>
      <c r="F201" s="36"/>
      <c r="G201" s="35"/>
      <c r="H201" s="2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0" customFormat="1" ht="15.75" hidden="1">
      <c r="A202" s="22"/>
      <c r="B202" s="8" t="s">
        <v>109</v>
      </c>
      <c r="C202" s="8" t="s">
        <v>74</v>
      </c>
      <c r="D202" s="24">
        <f>E199/E2</f>
        <v>0</v>
      </c>
      <c r="E202" s="35"/>
      <c r="F202" s="36"/>
      <c r="G202" s="35"/>
      <c r="H202" s="2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0" customFormat="1" ht="31.5">
      <c r="A203" s="22" t="s">
        <v>352</v>
      </c>
      <c r="B203" s="8" t="s">
        <v>107</v>
      </c>
      <c r="C203" s="8" t="s">
        <v>68</v>
      </c>
      <c r="D203" s="24" t="s">
        <v>332</v>
      </c>
      <c r="E203" s="35">
        <v>8640.17</v>
      </c>
      <c r="F203" s="36"/>
      <c r="G203" s="35">
        <v>519.28</v>
      </c>
      <c r="H203" s="2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0" customFormat="1" ht="15.75">
      <c r="A204" s="22" t="s">
        <v>353</v>
      </c>
      <c r="B204" s="8" t="s">
        <v>108</v>
      </c>
      <c r="C204" s="8" t="s">
        <v>68</v>
      </c>
      <c r="D204" s="24" t="s">
        <v>27</v>
      </c>
      <c r="E204" s="35"/>
      <c r="F204" s="36"/>
      <c r="G204" s="35"/>
      <c r="H204" s="2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0" customFormat="1" ht="15.75">
      <c r="A205" s="22" t="s">
        <v>354</v>
      </c>
      <c r="B205" s="8" t="s">
        <v>65</v>
      </c>
      <c r="C205" s="8" t="s">
        <v>68</v>
      </c>
      <c r="D205" s="24" t="s">
        <v>12</v>
      </c>
      <c r="E205" s="35"/>
      <c r="F205" s="36"/>
      <c r="G205" s="35"/>
      <c r="H205" s="2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0" customFormat="1" ht="15.75">
      <c r="A206" s="22" t="s">
        <v>355</v>
      </c>
      <c r="B206" s="8" t="s">
        <v>109</v>
      </c>
      <c r="C206" s="8" t="s">
        <v>74</v>
      </c>
      <c r="D206" s="24">
        <f>E203/E2</f>
        <v>2.1959462207085854</v>
      </c>
      <c r="E206" s="35"/>
      <c r="F206" s="36"/>
      <c r="G206" s="35"/>
      <c r="H206" s="2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0" customFormat="1" ht="31.5">
      <c r="A207" s="22" t="s">
        <v>356</v>
      </c>
      <c r="B207" s="8" t="s">
        <v>107</v>
      </c>
      <c r="C207" s="8" t="s">
        <v>68</v>
      </c>
      <c r="D207" s="24" t="s">
        <v>329</v>
      </c>
      <c r="E207" s="35">
        <v>0</v>
      </c>
      <c r="F207" s="36"/>
      <c r="G207" s="35">
        <v>0</v>
      </c>
      <c r="H207" s="2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0" customFormat="1" ht="15.75">
      <c r="A208" s="22" t="s">
        <v>357</v>
      </c>
      <c r="B208" s="8" t="s">
        <v>108</v>
      </c>
      <c r="C208" s="8" t="s">
        <v>68</v>
      </c>
      <c r="D208" s="24" t="s">
        <v>27</v>
      </c>
      <c r="E208" s="35"/>
      <c r="F208" s="36"/>
      <c r="G208" s="35"/>
      <c r="H208" s="2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0" customFormat="1" ht="15.75">
      <c r="A209" s="22" t="s">
        <v>358</v>
      </c>
      <c r="B209" s="8" t="s">
        <v>65</v>
      </c>
      <c r="C209" s="8" t="s">
        <v>68</v>
      </c>
      <c r="D209" s="24" t="s">
        <v>12</v>
      </c>
      <c r="E209" s="35"/>
      <c r="F209" s="36"/>
      <c r="G209" s="35"/>
      <c r="H209" s="2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0" customFormat="1" ht="15.75">
      <c r="A210" s="22" t="s">
        <v>359</v>
      </c>
      <c r="B210" s="8" t="s">
        <v>109</v>
      </c>
      <c r="C210" s="8" t="s">
        <v>74</v>
      </c>
      <c r="D210" s="24">
        <f>E207/E2</f>
        <v>0</v>
      </c>
      <c r="E210" s="35"/>
      <c r="F210" s="36"/>
      <c r="G210" s="35"/>
      <c r="H210" s="2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0" customFormat="1" ht="31.5">
      <c r="A211" s="22"/>
      <c r="B211" s="8" t="s">
        <v>107</v>
      </c>
      <c r="C211" s="8" t="s">
        <v>68</v>
      </c>
      <c r="D211" s="24" t="s">
        <v>386</v>
      </c>
      <c r="E211" s="35">
        <f>'[2]2018 Управл'!$W$51</f>
        <v>1426.33</v>
      </c>
      <c r="F211" s="30"/>
      <c r="G211" s="35"/>
      <c r="H211" s="2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0" customFormat="1" ht="15.75">
      <c r="A212" s="22"/>
      <c r="B212" s="8" t="s">
        <v>108</v>
      </c>
      <c r="C212" s="8" t="s">
        <v>68</v>
      </c>
      <c r="D212" s="24" t="s">
        <v>27</v>
      </c>
      <c r="E212" s="35"/>
      <c r="F212" s="36"/>
      <c r="G212" s="35"/>
      <c r="H212" s="2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0" customFormat="1" ht="15.75">
      <c r="A213" s="22"/>
      <c r="B213" s="8" t="s">
        <v>65</v>
      </c>
      <c r="C213" s="8" t="s">
        <v>68</v>
      </c>
      <c r="D213" s="24" t="s">
        <v>12</v>
      </c>
      <c r="E213" s="35"/>
      <c r="F213" s="36"/>
      <c r="G213" s="35"/>
      <c r="H213" s="2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0" customFormat="1" ht="15.75">
      <c r="A214" s="22"/>
      <c r="B214" s="8" t="s">
        <v>109</v>
      </c>
      <c r="C214" s="8" t="s">
        <v>74</v>
      </c>
      <c r="D214" s="24">
        <f>E211/E2</f>
        <v>0.362509530829055</v>
      </c>
      <c r="E214" s="35"/>
      <c r="F214" s="31" t="s">
        <v>369</v>
      </c>
      <c r="G214" s="35"/>
      <c r="H214" s="2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0" customFormat="1" ht="31.5">
      <c r="A215" s="22" t="s">
        <v>360</v>
      </c>
      <c r="B215" s="8" t="s">
        <v>107</v>
      </c>
      <c r="C215" s="8" t="s">
        <v>68</v>
      </c>
      <c r="D215" s="8" t="s">
        <v>327</v>
      </c>
      <c r="E215" s="35">
        <v>0</v>
      </c>
      <c r="F215" s="32"/>
      <c r="G215" s="35">
        <v>2068</v>
      </c>
      <c r="H215" s="2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0" customFormat="1" ht="15.75">
      <c r="A216" s="22" t="s">
        <v>361</v>
      </c>
      <c r="B216" s="8" t="s">
        <v>108</v>
      </c>
      <c r="C216" s="8" t="s">
        <v>68</v>
      </c>
      <c r="D216" s="8" t="s">
        <v>27</v>
      </c>
      <c r="E216" s="35"/>
      <c r="F216" s="31"/>
      <c r="G216" s="35"/>
      <c r="H216" s="2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0" customFormat="1" ht="15.75">
      <c r="A217" s="22" t="s">
        <v>362</v>
      </c>
      <c r="B217" s="8" t="s">
        <v>65</v>
      </c>
      <c r="C217" s="8" t="s">
        <v>68</v>
      </c>
      <c r="D217" s="8" t="s">
        <v>12</v>
      </c>
      <c r="E217" s="35"/>
      <c r="F217" s="36"/>
      <c r="G217" s="35"/>
      <c r="H217" s="2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0" customFormat="1" ht="15.75">
      <c r="A218" s="22" t="s">
        <v>363</v>
      </c>
      <c r="B218" s="8" t="s">
        <v>109</v>
      </c>
      <c r="C218" s="8" t="s">
        <v>74</v>
      </c>
      <c r="D218" s="24">
        <f>E215/E2</f>
        <v>0</v>
      </c>
      <c r="E218" s="35"/>
      <c r="F218" s="36"/>
      <c r="G218" s="35"/>
      <c r="H218" s="2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0" customFormat="1" ht="47.25">
      <c r="A219" s="37" t="s">
        <v>215</v>
      </c>
      <c r="B219" s="19" t="s">
        <v>105</v>
      </c>
      <c r="C219" s="19" t="s">
        <v>68</v>
      </c>
      <c r="D219" s="19" t="s">
        <v>41</v>
      </c>
      <c r="E219" s="35"/>
      <c r="F219" s="36"/>
      <c r="G219" s="36"/>
      <c r="H219" s="2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0" customFormat="1" ht="15.75">
      <c r="A220" s="22" t="s">
        <v>216</v>
      </c>
      <c r="B220" s="8" t="s">
        <v>106</v>
      </c>
      <c r="C220" s="8" t="s">
        <v>74</v>
      </c>
      <c r="D220" s="23">
        <f>E221+E225+E229+E233+E237+E241+E245+E249+E253+E257+E261</f>
        <v>69447.1447824</v>
      </c>
      <c r="E220" s="35"/>
      <c r="F220" s="36"/>
      <c r="G220" s="36"/>
      <c r="H220" s="2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0" customFormat="1" ht="31.5">
      <c r="A221" s="22" t="s">
        <v>217</v>
      </c>
      <c r="B221" s="8" t="s">
        <v>107</v>
      </c>
      <c r="C221" s="8" t="s">
        <v>68</v>
      </c>
      <c r="D221" s="8" t="s">
        <v>387</v>
      </c>
      <c r="E221" s="35">
        <f>2148.426</f>
        <v>2148.426</v>
      </c>
      <c r="F221" s="34">
        <v>1</v>
      </c>
      <c r="G221" s="36">
        <f>'[4]гук(2016)'!$FJ$39*12*E2</f>
        <v>3022.8115344</v>
      </c>
      <c r="H221" s="2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0" customFormat="1" ht="15.75">
      <c r="A222" s="22" t="s">
        <v>218</v>
      </c>
      <c r="B222" s="8" t="s">
        <v>108</v>
      </c>
      <c r="C222" s="8" t="s">
        <v>68</v>
      </c>
      <c r="D222" s="8" t="s">
        <v>389</v>
      </c>
      <c r="E222" s="35"/>
      <c r="F222" s="34"/>
      <c r="G222" s="36"/>
      <c r="H222" s="2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0" customFormat="1" ht="15.75">
      <c r="A223" s="22" t="s">
        <v>219</v>
      </c>
      <c r="B223" s="8" t="s">
        <v>65</v>
      </c>
      <c r="C223" s="8" t="s">
        <v>68</v>
      </c>
      <c r="D223" s="8" t="s">
        <v>394</v>
      </c>
      <c r="E223" s="35"/>
      <c r="F223" s="34"/>
      <c r="G223" s="36"/>
      <c r="H223" s="2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0" customFormat="1" ht="15.75">
      <c r="A224" s="22" t="s">
        <v>220</v>
      </c>
      <c r="B224" s="8" t="s">
        <v>109</v>
      </c>
      <c r="C224" s="8" t="s">
        <v>74</v>
      </c>
      <c r="D224" s="24">
        <f>E221/F221</f>
        <v>2148.426</v>
      </c>
      <c r="E224" s="35"/>
      <c r="F224" s="34"/>
      <c r="G224" s="36"/>
      <c r="H224" s="2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0" customFormat="1" ht="31.5">
      <c r="A225" s="22"/>
      <c r="B225" s="8" t="s">
        <v>107</v>
      </c>
      <c r="C225" s="8" t="s">
        <v>68</v>
      </c>
      <c r="D225" s="8" t="s">
        <v>388</v>
      </c>
      <c r="E225" s="35">
        <f>('[5]гук(2016)'!$FJ$38+'[5]гук(2016)'!$FJ$42)*12*'[5]гук(2016)'!$FJ$4</f>
        <v>10848.2587824</v>
      </c>
      <c r="F225" s="34">
        <v>2</v>
      </c>
      <c r="G225" s="35">
        <f>'[4]гук(2016)'!$FJ$38*12*E2</f>
        <v>4246.2045816</v>
      </c>
      <c r="H225" s="2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0" customFormat="1" ht="15.75">
      <c r="A226" s="22"/>
      <c r="B226" s="8" t="s">
        <v>108</v>
      </c>
      <c r="C226" s="8" t="s">
        <v>68</v>
      </c>
      <c r="D226" s="8" t="s">
        <v>389</v>
      </c>
      <c r="E226" s="35"/>
      <c r="F226" s="36"/>
      <c r="G226" s="36"/>
      <c r="H226" s="2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0" customFormat="1" ht="15.75">
      <c r="A227" s="22"/>
      <c r="B227" s="8" t="s">
        <v>65</v>
      </c>
      <c r="C227" s="8" t="s">
        <v>68</v>
      </c>
      <c r="D227" s="8" t="s">
        <v>394</v>
      </c>
      <c r="E227" s="35"/>
      <c r="F227" s="36"/>
      <c r="G227" s="36"/>
      <c r="H227" s="2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0" customFormat="1" ht="15.75">
      <c r="A228" s="22"/>
      <c r="B228" s="8" t="s">
        <v>109</v>
      </c>
      <c r="C228" s="8" t="s">
        <v>74</v>
      </c>
      <c r="D228" s="24">
        <f>E225/F225</f>
        <v>5424.1293912</v>
      </c>
      <c r="E228" s="35"/>
      <c r="F228" s="36"/>
      <c r="G228" s="36"/>
      <c r="H228" s="2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0" customFormat="1" ht="31.5">
      <c r="A229" s="22" t="s">
        <v>221</v>
      </c>
      <c r="B229" s="8" t="s">
        <v>107</v>
      </c>
      <c r="C229" s="8" t="s">
        <v>68</v>
      </c>
      <c r="D229" s="8" t="s">
        <v>42</v>
      </c>
      <c r="E229" s="35">
        <v>1664.72</v>
      </c>
      <c r="F229" s="36"/>
      <c r="G229" s="36"/>
      <c r="H229" s="2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0" customFormat="1" ht="15.75">
      <c r="A230" s="22" t="s">
        <v>222</v>
      </c>
      <c r="B230" s="8" t="s">
        <v>108</v>
      </c>
      <c r="C230" s="8" t="s">
        <v>68</v>
      </c>
      <c r="D230" s="8" t="s">
        <v>27</v>
      </c>
      <c r="E230" s="35"/>
      <c r="F230" s="36"/>
      <c r="G230" s="36"/>
      <c r="H230" s="2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0" customFormat="1" ht="15.75">
      <c r="A231" s="22" t="s">
        <v>223</v>
      </c>
      <c r="B231" s="8" t="s">
        <v>65</v>
      </c>
      <c r="C231" s="8" t="s">
        <v>68</v>
      </c>
      <c r="D231" s="8" t="s">
        <v>12</v>
      </c>
      <c r="E231" s="35"/>
      <c r="F231" s="36"/>
      <c r="G231" s="36"/>
      <c r="H231" s="2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0" customFormat="1" ht="15.75">
      <c r="A232" s="22" t="s">
        <v>224</v>
      </c>
      <c r="B232" s="8" t="s">
        <v>109</v>
      </c>
      <c r="C232" s="8" t="s">
        <v>74</v>
      </c>
      <c r="D232" s="24">
        <f>E229/E2</f>
        <v>0.42309764652061205</v>
      </c>
      <c r="E232" s="35"/>
      <c r="F232" s="36"/>
      <c r="G232" s="36"/>
      <c r="H232" s="2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0" customFormat="1" ht="31.5">
      <c r="A233" s="22" t="s">
        <v>225</v>
      </c>
      <c r="B233" s="8" t="s">
        <v>107</v>
      </c>
      <c r="C233" s="8" t="s">
        <v>68</v>
      </c>
      <c r="D233" s="8" t="s">
        <v>43</v>
      </c>
      <c r="E233" s="35">
        <v>561.93</v>
      </c>
      <c r="F233" s="36"/>
      <c r="G233" s="36"/>
      <c r="H233" s="2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0" customFormat="1" ht="15.75">
      <c r="A234" s="22" t="s">
        <v>226</v>
      </c>
      <c r="B234" s="8" t="s">
        <v>108</v>
      </c>
      <c r="C234" s="8" t="s">
        <v>68</v>
      </c>
      <c r="D234" s="8" t="s">
        <v>27</v>
      </c>
      <c r="E234" s="35"/>
      <c r="F234" s="36"/>
      <c r="G234" s="36"/>
      <c r="H234" s="2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0" customFormat="1" ht="15.75">
      <c r="A235" s="22" t="s">
        <v>227</v>
      </c>
      <c r="B235" s="8" t="s">
        <v>65</v>
      </c>
      <c r="C235" s="8" t="s">
        <v>68</v>
      </c>
      <c r="D235" s="8" t="s">
        <v>12</v>
      </c>
      <c r="E235" s="35"/>
      <c r="F235" s="36"/>
      <c r="G235" s="36"/>
      <c r="H235" s="2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0" customFormat="1" ht="15.75">
      <c r="A236" s="22" t="s">
        <v>228</v>
      </c>
      <c r="B236" s="8" t="s">
        <v>109</v>
      </c>
      <c r="C236" s="8" t="s">
        <v>74</v>
      </c>
      <c r="D236" s="24">
        <f>E233/E2</f>
        <v>0.14281756722411426</v>
      </c>
      <c r="E236" s="35"/>
      <c r="F236" s="36"/>
      <c r="G236" s="36"/>
      <c r="H236" s="2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0" customFormat="1" ht="31.5">
      <c r="A237" s="22" t="s">
        <v>229</v>
      </c>
      <c r="B237" s="8" t="s">
        <v>107</v>
      </c>
      <c r="C237" s="8" t="s">
        <v>68</v>
      </c>
      <c r="D237" s="8" t="s">
        <v>44</v>
      </c>
      <c r="E237" s="35">
        <v>16949.76</v>
      </c>
      <c r="F237" s="36"/>
      <c r="G237" s="36"/>
      <c r="H237" s="2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0" customFormat="1" ht="15.75">
      <c r="A238" s="22" t="s">
        <v>230</v>
      </c>
      <c r="B238" s="8" t="s">
        <v>108</v>
      </c>
      <c r="C238" s="8" t="s">
        <v>68</v>
      </c>
      <c r="D238" s="8" t="s">
        <v>27</v>
      </c>
      <c r="E238" s="35"/>
      <c r="F238" s="36"/>
      <c r="G238" s="36"/>
      <c r="H238" s="2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0" customFormat="1" ht="15.75">
      <c r="A239" s="22" t="s">
        <v>231</v>
      </c>
      <c r="B239" s="8" t="s">
        <v>65</v>
      </c>
      <c r="C239" s="8" t="s">
        <v>68</v>
      </c>
      <c r="D239" s="8" t="s">
        <v>12</v>
      </c>
      <c r="E239" s="35"/>
      <c r="F239" s="36"/>
      <c r="G239" s="36"/>
      <c r="H239" s="2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0" customFormat="1" ht="15.75">
      <c r="A240" s="22" t="s">
        <v>232</v>
      </c>
      <c r="B240" s="8" t="s">
        <v>109</v>
      </c>
      <c r="C240" s="8" t="s">
        <v>74</v>
      </c>
      <c r="D240" s="24">
        <f>E237/E2</f>
        <v>4.3078737355766785</v>
      </c>
      <c r="E240" s="35"/>
      <c r="F240" s="36"/>
      <c r="G240" s="36"/>
      <c r="H240" s="2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0" customFormat="1" ht="31.5">
      <c r="A241" s="22" t="s">
        <v>233</v>
      </c>
      <c r="B241" s="8" t="s">
        <v>107</v>
      </c>
      <c r="C241" s="8" t="s">
        <v>68</v>
      </c>
      <c r="D241" s="8" t="s">
        <v>320</v>
      </c>
      <c r="E241" s="35">
        <v>1631.58</v>
      </c>
      <c r="F241" s="36"/>
      <c r="G241" s="36"/>
      <c r="H241" s="2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0" customFormat="1" ht="15.75">
      <c r="A242" s="22" t="s">
        <v>234</v>
      </c>
      <c r="B242" s="8" t="s">
        <v>108</v>
      </c>
      <c r="C242" s="8" t="s">
        <v>68</v>
      </c>
      <c r="D242" s="8" t="s">
        <v>27</v>
      </c>
      <c r="E242" s="35"/>
      <c r="F242" s="36"/>
      <c r="G242" s="36"/>
      <c r="H242" s="2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0" customFormat="1" ht="15.75">
      <c r="A243" s="22" t="s">
        <v>236</v>
      </c>
      <c r="B243" s="8" t="s">
        <v>65</v>
      </c>
      <c r="C243" s="8" t="s">
        <v>68</v>
      </c>
      <c r="D243" s="8" t="s">
        <v>12</v>
      </c>
      <c r="E243" s="35"/>
      <c r="F243" s="36"/>
      <c r="G243" s="36"/>
      <c r="H243" s="2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0" customFormat="1" ht="15.75">
      <c r="A244" s="22" t="s">
        <v>237</v>
      </c>
      <c r="B244" s="8" t="s">
        <v>109</v>
      </c>
      <c r="C244" s="8" t="s">
        <v>74</v>
      </c>
      <c r="D244" s="24">
        <f>E241/E2</f>
        <v>0.4146749351903624</v>
      </c>
      <c r="E244" s="35"/>
      <c r="F244" s="36"/>
      <c r="G244" s="36"/>
      <c r="H244" s="2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0" customFormat="1" ht="31.5">
      <c r="A245" s="22"/>
      <c r="B245" s="8" t="s">
        <v>107</v>
      </c>
      <c r="C245" s="8" t="s">
        <v>68</v>
      </c>
      <c r="D245" s="8" t="s">
        <v>370</v>
      </c>
      <c r="E245" s="35">
        <v>7928.65</v>
      </c>
      <c r="F245" s="36"/>
      <c r="G245" s="36"/>
      <c r="H245" s="2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0" customFormat="1" ht="15.75">
      <c r="A246" s="22"/>
      <c r="B246" s="8" t="s">
        <v>108</v>
      </c>
      <c r="C246" s="8" t="s">
        <v>68</v>
      </c>
      <c r="D246" s="8" t="s">
        <v>27</v>
      </c>
      <c r="E246" s="35"/>
      <c r="F246" s="36"/>
      <c r="G246" s="36"/>
      <c r="H246" s="2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0" customFormat="1" ht="15.75">
      <c r="A247" s="22"/>
      <c r="B247" s="8" t="s">
        <v>65</v>
      </c>
      <c r="C247" s="8" t="s">
        <v>68</v>
      </c>
      <c r="D247" s="8" t="s">
        <v>12</v>
      </c>
      <c r="E247" s="35"/>
      <c r="F247" s="36"/>
      <c r="G247" s="36"/>
      <c r="H247" s="2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0" customFormat="1" ht="15.75">
      <c r="A248" s="22"/>
      <c r="B248" s="8" t="s">
        <v>109</v>
      </c>
      <c r="C248" s="8" t="s">
        <v>74</v>
      </c>
      <c r="D248" s="24">
        <f>E245/E2</f>
        <v>2.015109540995273</v>
      </c>
      <c r="E248" s="35"/>
      <c r="F248" s="36"/>
      <c r="G248" s="36"/>
      <c r="H248" s="2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0" customFormat="1" ht="31.5">
      <c r="A249" s="22" t="s">
        <v>238</v>
      </c>
      <c r="B249" s="8" t="s">
        <v>107</v>
      </c>
      <c r="C249" s="8" t="s">
        <v>68</v>
      </c>
      <c r="D249" s="8" t="s">
        <v>45</v>
      </c>
      <c r="E249" s="35">
        <v>3954.8</v>
      </c>
      <c r="F249" s="36"/>
      <c r="G249" s="36"/>
      <c r="H249" s="2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10" customFormat="1" ht="15.75">
      <c r="A250" s="22" t="s">
        <v>235</v>
      </c>
      <c r="B250" s="8" t="s">
        <v>108</v>
      </c>
      <c r="C250" s="8" t="s">
        <v>68</v>
      </c>
      <c r="D250" s="8" t="s">
        <v>27</v>
      </c>
      <c r="E250" s="35"/>
      <c r="F250" s="36"/>
      <c r="G250" s="36"/>
      <c r="H250" s="2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10" customFormat="1" ht="15.75">
      <c r="A251" s="22" t="s">
        <v>239</v>
      </c>
      <c r="B251" s="8" t="s">
        <v>65</v>
      </c>
      <c r="C251" s="8" t="s">
        <v>68</v>
      </c>
      <c r="D251" s="8" t="s">
        <v>12</v>
      </c>
      <c r="E251" s="35"/>
      <c r="F251" s="36"/>
      <c r="G251" s="36"/>
      <c r="H251" s="2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s="10" customFormat="1" ht="15.75">
      <c r="A252" s="22" t="s">
        <v>240</v>
      </c>
      <c r="B252" s="8" t="s">
        <v>109</v>
      </c>
      <c r="C252" s="8" t="s">
        <v>74</v>
      </c>
      <c r="D252" s="24">
        <f>E249/E2</f>
        <v>1.0051339399176538</v>
      </c>
      <c r="E252" s="35"/>
      <c r="F252" s="36"/>
      <c r="G252" s="36"/>
      <c r="H252" s="2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s="10" customFormat="1" ht="31.5">
      <c r="A253" s="22" t="s">
        <v>241</v>
      </c>
      <c r="B253" s="8" t="s">
        <v>107</v>
      </c>
      <c r="C253" s="8" t="s">
        <v>68</v>
      </c>
      <c r="D253" s="8" t="s">
        <v>46</v>
      </c>
      <c r="E253" s="35">
        <v>5832.25</v>
      </c>
      <c r="F253" s="35">
        <f>'[1]гук(2016)'!$HV$28</f>
        <v>7418.5938696</v>
      </c>
      <c r="G253" s="36"/>
      <c r="H253" s="2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s="10" customFormat="1" ht="15.75">
      <c r="A254" s="22" t="s">
        <v>242</v>
      </c>
      <c r="B254" s="8" t="s">
        <v>108</v>
      </c>
      <c r="C254" s="8" t="s">
        <v>68</v>
      </c>
      <c r="D254" s="8" t="s">
        <v>27</v>
      </c>
      <c r="E254" s="35"/>
      <c r="F254" s="36" t="s">
        <v>12</v>
      </c>
      <c r="G254" s="36"/>
      <c r="H254" s="2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s="10" customFormat="1" ht="15.75">
      <c r="A255" s="22" t="s">
        <v>243</v>
      </c>
      <c r="B255" s="8" t="s">
        <v>65</v>
      </c>
      <c r="C255" s="8" t="s">
        <v>68</v>
      </c>
      <c r="D255" s="8" t="s">
        <v>12</v>
      </c>
      <c r="E255" s="35"/>
      <c r="F255" s="36"/>
      <c r="G255" s="36"/>
      <c r="H255" s="2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22" s="10" customFormat="1" ht="15.75">
      <c r="A256" s="22" t="s">
        <v>244</v>
      </c>
      <c r="B256" s="8" t="s">
        <v>109</v>
      </c>
      <c r="C256" s="8" t="s">
        <v>74</v>
      </c>
      <c r="D256" s="24">
        <f>E253/E2</f>
        <v>1.4822980735017537</v>
      </c>
      <c r="E256" s="35"/>
      <c r="F256" s="36"/>
      <c r="G256" s="36"/>
      <c r="H256" s="2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</row>
    <row r="257" spans="1:22" s="10" customFormat="1" ht="31.5">
      <c r="A257" s="22" t="s">
        <v>245</v>
      </c>
      <c r="B257" s="8" t="s">
        <v>107</v>
      </c>
      <c r="C257" s="8" t="s">
        <v>68</v>
      </c>
      <c r="D257" s="8" t="s">
        <v>47</v>
      </c>
      <c r="E257" s="35">
        <v>17499.16</v>
      </c>
      <c r="F257" s="36"/>
      <c r="G257" s="36"/>
      <c r="H257" s="2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</row>
    <row r="258" spans="1:22" s="10" customFormat="1" ht="15.75">
      <c r="A258" s="22" t="s">
        <v>246</v>
      </c>
      <c r="B258" s="8" t="s">
        <v>108</v>
      </c>
      <c r="C258" s="8" t="s">
        <v>68</v>
      </c>
      <c r="D258" s="8" t="s">
        <v>27</v>
      </c>
      <c r="E258" s="35"/>
      <c r="F258" s="36"/>
      <c r="G258" s="36"/>
      <c r="H258" s="2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</row>
    <row r="259" spans="1:22" s="10" customFormat="1" ht="15.75">
      <c r="A259" s="22" t="s">
        <v>247</v>
      </c>
      <c r="B259" s="8" t="s">
        <v>65</v>
      </c>
      <c r="C259" s="8" t="s">
        <v>68</v>
      </c>
      <c r="D259" s="8" t="s">
        <v>12</v>
      </c>
      <c r="E259" s="35"/>
      <c r="F259" s="36"/>
      <c r="G259" s="36"/>
      <c r="H259" s="2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</row>
    <row r="260" spans="1:22" s="10" customFormat="1" ht="15.75">
      <c r="A260" s="22" t="s">
        <v>248</v>
      </c>
      <c r="B260" s="8" t="s">
        <v>109</v>
      </c>
      <c r="C260" s="8" t="s">
        <v>74</v>
      </c>
      <c r="D260" s="24">
        <f>E257/E2</f>
        <v>4.447506735119199</v>
      </c>
      <c r="E260" s="35"/>
      <c r="F260" s="36"/>
      <c r="G260" s="36"/>
      <c r="H260" s="2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</row>
    <row r="261" spans="1:22" s="10" customFormat="1" ht="31.5">
      <c r="A261" s="22"/>
      <c r="B261" s="8" t="s">
        <v>107</v>
      </c>
      <c r="C261" s="8" t="s">
        <v>68</v>
      </c>
      <c r="D261" s="24" t="s">
        <v>368</v>
      </c>
      <c r="E261" s="35">
        <v>427.61</v>
      </c>
      <c r="F261" s="36"/>
      <c r="G261" s="36"/>
      <c r="H261" s="2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</row>
    <row r="262" spans="1:22" s="10" customFormat="1" ht="15.75">
      <c r="A262" s="22"/>
      <c r="B262" s="8" t="s">
        <v>108</v>
      </c>
      <c r="C262" s="8" t="s">
        <v>68</v>
      </c>
      <c r="D262" s="24" t="s">
        <v>27</v>
      </c>
      <c r="E262" s="35"/>
      <c r="F262" s="36"/>
      <c r="G262" s="36"/>
      <c r="H262" s="2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</row>
    <row r="263" spans="1:22" s="10" customFormat="1" ht="15.75">
      <c r="A263" s="22"/>
      <c r="B263" s="8" t="s">
        <v>65</v>
      </c>
      <c r="C263" s="8" t="s">
        <v>68</v>
      </c>
      <c r="D263" s="24" t="s">
        <v>12</v>
      </c>
      <c r="E263" s="35"/>
      <c r="F263" s="36"/>
      <c r="G263" s="36"/>
      <c r="H263" s="2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</row>
    <row r="264" spans="1:22" s="10" customFormat="1" ht="15.75">
      <c r="A264" s="22"/>
      <c r="B264" s="8" t="s">
        <v>109</v>
      </c>
      <c r="C264" s="8" t="s">
        <v>74</v>
      </c>
      <c r="D264" s="24">
        <f>E261/E2</f>
        <v>0.10867940832613227</v>
      </c>
      <c r="E264" s="35"/>
      <c r="F264" s="36"/>
      <c r="G264" s="36"/>
      <c r="H264" s="2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</row>
    <row r="265" spans="1:22" s="10" customFormat="1" ht="47.25">
      <c r="A265" s="37" t="s">
        <v>283</v>
      </c>
      <c r="B265" s="19" t="s">
        <v>105</v>
      </c>
      <c r="C265" s="19" t="s">
        <v>68</v>
      </c>
      <c r="D265" s="19" t="s">
        <v>48</v>
      </c>
      <c r="E265" s="35"/>
      <c r="F265" s="36"/>
      <c r="G265" s="36"/>
      <c r="H265" s="2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</row>
    <row r="266" spans="1:22" s="10" customFormat="1" ht="18.75">
      <c r="A266" s="22" t="s">
        <v>249</v>
      </c>
      <c r="B266" s="8" t="s">
        <v>106</v>
      </c>
      <c r="C266" s="8" t="s">
        <v>74</v>
      </c>
      <c r="D266" s="23">
        <f>E267+E271+E275+E279+E283+E287+E291+E295+E299+E303</f>
        <v>15482.58</v>
      </c>
      <c r="E266" s="35"/>
      <c r="F266" s="33"/>
      <c r="G266" s="36"/>
      <c r="H266" s="2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</row>
    <row r="267" spans="1:22" s="10" customFormat="1" ht="31.5">
      <c r="A267" s="22" t="s">
        <v>250</v>
      </c>
      <c r="B267" s="8" t="s">
        <v>107</v>
      </c>
      <c r="C267" s="8" t="s">
        <v>68</v>
      </c>
      <c r="D267" s="8" t="s">
        <v>49</v>
      </c>
      <c r="E267" s="35">
        <v>9752.78</v>
      </c>
      <c r="F267" s="36">
        <f>0.0975*100</f>
        <v>9.75</v>
      </c>
      <c r="G267" s="36"/>
      <c r="H267" s="2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</row>
    <row r="268" spans="1:22" s="10" customFormat="1" ht="15.75">
      <c r="A268" s="22" t="s">
        <v>279</v>
      </c>
      <c r="B268" s="8" t="s">
        <v>108</v>
      </c>
      <c r="C268" s="8" t="s">
        <v>68</v>
      </c>
      <c r="D268" s="8" t="s">
        <v>27</v>
      </c>
      <c r="E268" s="35"/>
      <c r="F268" s="36"/>
      <c r="G268" s="36"/>
      <c r="H268" s="2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</row>
    <row r="269" spans="1:22" s="10" customFormat="1" ht="15.75">
      <c r="A269" s="22" t="s">
        <v>251</v>
      </c>
      <c r="B269" s="8" t="s">
        <v>65</v>
      </c>
      <c r="C269" s="8" t="s">
        <v>68</v>
      </c>
      <c r="D269" s="8" t="s">
        <v>12</v>
      </c>
      <c r="E269" s="35"/>
      <c r="F269" s="36"/>
      <c r="G269" s="36"/>
      <c r="H269" s="2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</row>
    <row r="270" spans="1:22" s="10" customFormat="1" ht="15.75">
      <c r="A270" s="22" t="s">
        <v>252</v>
      </c>
      <c r="B270" s="8" t="s">
        <v>109</v>
      </c>
      <c r="C270" s="8" t="s">
        <v>74</v>
      </c>
      <c r="D270" s="49">
        <f>E267/F267</f>
        <v>1000.2851282051282</v>
      </c>
      <c r="E270" s="35"/>
      <c r="F270" s="36"/>
      <c r="G270" s="36"/>
      <c r="H270" s="2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</row>
    <row r="271" spans="1:22" s="10" customFormat="1" ht="31.5">
      <c r="A271" s="22" t="s">
        <v>253</v>
      </c>
      <c r="B271" s="8" t="s">
        <v>107</v>
      </c>
      <c r="C271" s="8" t="s">
        <v>68</v>
      </c>
      <c r="D271" s="8" t="s">
        <v>51</v>
      </c>
      <c r="E271" s="35">
        <v>0</v>
      </c>
      <c r="F271" s="36"/>
      <c r="G271" s="36"/>
      <c r="H271" s="2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</row>
    <row r="272" spans="1:22" s="10" customFormat="1" ht="15.75">
      <c r="A272" s="22" t="s">
        <v>254</v>
      </c>
      <c r="B272" s="8" t="s">
        <v>108</v>
      </c>
      <c r="C272" s="8" t="s">
        <v>68</v>
      </c>
      <c r="D272" s="8" t="s">
        <v>27</v>
      </c>
      <c r="E272" s="35"/>
      <c r="F272" s="36"/>
      <c r="G272" s="36"/>
      <c r="H272" s="2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</row>
    <row r="273" spans="1:22" s="10" customFormat="1" ht="15.75">
      <c r="A273" s="22" t="s">
        <v>255</v>
      </c>
      <c r="B273" s="8" t="s">
        <v>65</v>
      </c>
      <c r="C273" s="8" t="s">
        <v>68</v>
      </c>
      <c r="D273" s="8" t="s">
        <v>12</v>
      </c>
      <c r="E273" s="35"/>
      <c r="F273" s="36"/>
      <c r="G273" s="36"/>
      <c r="H273" s="2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</row>
    <row r="274" spans="1:22" s="10" customFormat="1" ht="15.75">
      <c r="A274" s="22" t="s">
        <v>256</v>
      </c>
      <c r="B274" s="8" t="s">
        <v>109</v>
      </c>
      <c r="C274" s="8" t="s">
        <v>74</v>
      </c>
      <c r="D274" s="24">
        <f>E271/E2</f>
        <v>0</v>
      </c>
      <c r="E274" s="35"/>
      <c r="F274" s="36"/>
      <c r="G274" s="36"/>
      <c r="H274" s="2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</row>
    <row r="275" spans="1:22" s="10" customFormat="1" ht="31.5">
      <c r="A275" s="22" t="s">
        <v>257</v>
      </c>
      <c r="B275" s="8" t="s">
        <v>107</v>
      </c>
      <c r="C275" s="8" t="s">
        <v>68</v>
      </c>
      <c r="D275" s="8" t="s">
        <v>50</v>
      </c>
      <c r="E275" s="35">
        <v>2775.39</v>
      </c>
      <c r="F275" s="36"/>
      <c r="G275" s="36"/>
      <c r="H275" s="2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</row>
    <row r="276" spans="1:22" s="10" customFormat="1" ht="15.75">
      <c r="A276" s="22" t="s">
        <v>258</v>
      </c>
      <c r="B276" s="8" t="s">
        <v>108</v>
      </c>
      <c r="C276" s="8" t="s">
        <v>68</v>
      </c>
      <c r="D276" s="8" t="s">
        <v>27</v>
      </c>
      <c r="E276" s="35"/>
      <c r="F276" s="36"/>
      <c r="G276" s="36"/>
      <c r="H276" s="2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</row>
    <row r="277" spans="1:22" s="10" customFormat="1" ht="15.75">
      <c r="A277" s="22" t="s">
        <v>259</v>
      </c>
      <c r="B277" s="8" t="s">
        <v>65</v>
      </c>
      <c r="C277" s="8" t="s">
        <v>68</v>
      </c>
      <c r="D277" s="8" t="s">
        <v>12</v>
      </c>
      <c r="E277" s="35"/>
      <c r="F277" s="36"/>
      <c r="G277" s="36"/>
      <c r="H277" s="2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</row>
    <row r="278" spans="1:22" s="10" customFormat="1" ht="15.75">
      <c r="A278" s="22" t="s">
        <v>260</v>
      </c>
      <c r="B278" s="8" t="s">
        <v>109</v>
      </c>
      <c r="C278" s="8" t="s">
        <v>74</v>
      </c>
      <c r="D278" s="49">
        <f>E275/E2</f>
        <v>0.7053804706958776</v>
      </c>
      <c r="E278" s="35"/>
      <c r="F278" s="36"/>
      <c r="G278" s="36"/>
      <c r="H278" s="2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</row>
    <row r="279" spans="1:22" s="10" customFormat="1" ht="31.5">
      <c r="A279" s="22" t="s">
        <v>261</v>
      </c>
      <c r="B279" s="8" t="s">
        <v>107</v>
      </c>
      <c r="C279" s="8" t="s">
        <v>68</v>
      </c>
      <c r="D279" s="8" t="s">
        <v>284</v>
      </c>
      <c r="E279" s="35">
        <v>0</v>
      </c>
      <c r="F279" s="36"/>
      <c r="G279" s="36"/>
      <c r="H279" s="2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</row>
    <row r="280" spans="1:22" s="10" customFormat="1" ht="15.75">
      <c r="A280" s="22" t="s">
        <v>262</v>
      </c>
      <c r="B280" s="8" t="s">
        <v>108</v>
      </c>
      <c r="C280" s="8" t="s">
        <v>68</v>
      </c>
      <c r="D280" s="8" t="s">
        <v>27</v>
      </c>
      <c r="E280" s="35"/>
      <c r="F280" s="36"/>
      <c r="G280" s="36"/>
      <c r="H280" s="2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2" s="10" customFormat="1" ht="15.75">
      <c r="A281" s="22" t="s">
        <v>263</v>
      </c>
      <c r="B281" s="8" t="s">
        <v>65</v>
      </c>
      <c r="C281" s="8" t="s">
        <v>68</v>
      </c>
      <c r="D281" s="8" t="s">
        <v>12</v>
      </c>
      <c r="E281" s="35"/>
      <c r="F281" s="36"/>
      <c r="G281" s="36"/>
      <c r="H281" s="2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</row>
    <row r="282" spans="1:22" s="10" customFormat="1" ht="15.75">
      <c r="A282" s="22" t="s">
        <v>264</v>
      </c>
      <c r="B282" s="8" t="s">
        <v>109</v>
      </c>
      <c r="C282" s="8" t="s">
        <v>74</v>
      </c>
      <c r="D282" s="8">
        <v>0</v>
      </c>
      <c r="E282" s="35"/>
      <c r="F282" s="36"/>
      <c r="G282" s="36"/>
      <c r="H282" s="2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</row>
    <row r="283" spans="1:22" s="10" customFormat="1" ht="31.5">
      <c r="A283" s="22" t="s">
        <v>265</v>
      </c>
      <c r="B283" s="8" t="s">
        <v>107</v>
      </c>
      <c r="C283" s="8" t="s">
        <v>68</v>
      </c>
      <c r="D283" s="8" t="s">
        <v>333</v>
      </c>
      <c r="E283" s="35">
        <v>0</v>
      </c>
      <c r="F283" s="36" t="s">
        <v>371</v>
      </c>
      <c r="G283" s="36"/>
      <c r="H283" s="2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</row>
    <row r="284" spans="1:22" s="10" customFormat="1" ht="15.75">
      <c r="A284" s="22" t="s">
        <v>266</v>
      </c>
      <c r="B284" s="8" t="s">
        <v>108</v>
      </c>
      <c r="C284" s="8" t="s">
        <v>68</v>
      </c>
      <c r="D284" s="8" t="s">
        <v>27</v>
      </c>
      <c r="E284" s="35"/>
      <c r="F284" s="36"/>
      <c r="G284" s="36"/>
      <c r="H284" s="2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</row>
    <row r="285" spans="1:22" s="10" customFormat="1" ht="15.75">
      <c r="A285" s="22" t="s">
        <v>267</v>
      </c>
      <c r="B285" s="8" t="s">
        <v>65</v>
      </c>
      <c r="C285" s="8" t="s">
        <v>68</v>
      </c>
      <c r="D285" s="8" t="s">
        <v>12</v>
      </c>
      <c r="E285" s="35"/>
      <c r="F285" s="36"/>
      <c r="G285" s="36"/>
      <c r="H285" s="2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</row>
    <row r="286" spans="1:22" s="10" customFormat="1" ht="15.75">
      <c r="A286" s="22" t="s">
        <v>268</v>
      </c>
      <c r="B286" s="8" t="s">
        <v>109</v>
      </c>
      <c r="C286" s="8" t="s">
        <v>74</v>
      </c>
      <c r="D286" s="24">
        <f>E283/E2</f>
        <v>0</v>
      </c>
      <c r="E286" s="35"/>
      <c r="F286" s="36"/>
      <c r="G286" s="36"/>
      <c r="H286" s="2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</row>
    <row r="287" spans="1:22" s="10" customFormat="1" ht="31.5">
      <c r="A287" s="22" t="s">
        <v>269</v>
      </c>
      <c r="B287" s="8" t="s">
        <v>107</v>
      </c>
      <c r="C287" s="8" t="s">
        <v>68</v>
      </c>
      <c r="D287" s="8" t="s">
        <v>1</v>
      </c>
      <c r="E287" s="35">
        <v>0</v>
      </c>
      <c r="F287" s="36"/>
      <c r="G287" s="36"/>
      <c r="H287" s="2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</row>
    <row r="288" spans="1:22" s="10" customFormat="1" ht="15.75">
      <c r="A288" s="22" t="s">
        <v>270</v>
      </c>
      <c r="B288" s="8" t="s">
        <v>108</v>
      </c>
      <c r="C288" s="8" t="s">
        <v>68</v>
      </c>
      <c r="D288" s="8" t="s">
        <v>27</v>
      </c>
      <c r="E288" s="35"/>
      <c r="F288" s="36"/>
      <c r="G288" s="36"/>
      <c r="H288" s="2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</row>
    <row r="289" spans="1:22" s="10" customFormat="1" ht="15.75">
      <c r="A289" s="22" t="s">
        <v>271</v>
      </c>
      <c r="B289" s="8" t="s">
        <v>65</v>
      </c>
      <c r="C289" s="8" t="s">
        <v>68</v>
      </c>
      <c r="D289" s="8" t="s">
        <v>12</v>
      </c>
      <c r="E289" s="35"/>
      <c r="F289" s="36"/>
      <c r="G289" s="36"/>
      <c r="H289" s="2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</row>
    <row r="290" spans="1:22" s="10" customFormat="1" ht="15.75">
      <c r="A290" s="22" t="s">
        <v>272</v>
      </c>
      <c r="B290" s="8" t="s">
        <v>109</v>
      </c>
      <c r="C290" s="8" t="s">
        <v>74</v>
      </c>
      <c r="D290" s="24">
        <f>E287/E2</f>
        <v>0</v>
      </c>
      <c r="E290" s="35"/>
      <c r="F290" s="36"/>
      <c r="G290" s="36"/>
      <c r="H290" s="2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</row>
    <row r="291" spans="1:22" s="10" customFormat="1" ht="31.5">
      <c r="A291" s="22" t="s">
        <v>273</v>
      </c>
      <c r="B291" s="8" t="s">
        <v>107</v>
      </c>
      <c r="C291" s="8" t="s">
        <v>68</v>
      </c>
      <c r="D291" s="8" t="s">
        <v>0</v>
      </c>
      <c r="E291" s="35">
        <v>1268.01</v>
      </c>
      <c r="F291" s="36"/>
      <c r="G291" s="36"/>
      <c r="H291" s="2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</row>
    <row r="292" spans="1:22" s="10" customFormat="1" ht="15.75">
      <c r="A292" s="22" t="s">
        <v>274</v>
      </c>
      <c r="B292" s="8" t="s">
        <v>108</v>
      </c>
      <c r="C292" s="8" t="s">
        <v>68</v>
      </c>
      <c r="D292" s="8" t="s">
        <v>27</v>
      </c>
      <c r="E292" s="35"/>
      <c r="F292" s="36"/>
      <c r="G292" s="36"/>
      <c r="H292" s="2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</row>
    <row r="293" spans="1:22" s="10" customFormat="1" ht="15.75">
      <c r="A293" s="22" t="s">
        <v>275</v>
      </c>
      <c r="B293" s="8" t="s">
        <v>65</v>
      </c>
      <c r="C293" s="8" t="s">
        <v>68</v>
      </c>
      <c r="D293" s="8" t="s">
        <v>12</v>
      </c>
      <c r="E293" s="35"/>
      <c r="F293" s="36"/>
      <c r="G293" s="36"/>
      <c r="H293" s="2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</row>
    <row r="294" spans="1:22" s="10" customFormat="1" ht="15.75">
      <c r="A294" s="22" t="s">
        <v>276</v>
      </c>
      <c r="B294" s="8" t="s">
        <v>109</v>
      </c>
      <c r="C294" s="8" t="s">
        <v>74</v>
      </c>
      <c r="D294" s="24">
        <f>E291/E2</f>
        <v>0.322271641335841</v>
      </c>
      <c r="E294" s="35"/>
      <c r="F294" s="36"/>
      <c r="G294" s="36"/>
      <c r="H294" s="2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</row>
    <row r="295" spans="1:22" s="10" customFormat="1" ht="31.5">
      <c r="A295" s="22" t="s">
        <v>278</v>
      </c>
      <c r="B295" s="8" t="s">
        <v>107</v>
      </c>
      <c r="C295" s="8" t="s">
        <v>68</v>
      </c>
      <c r="D295" s="8" t="s">
        <v>52</v>
      </c>
      <c r="E295" s="35">
        <v>464.9</v>
      </c>
      <c r="F295" s="36"/>
      <c r="G295" s="36"/>
      <c r="H295" s="2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</row>
    <row r="296" spans="1:22" s="10" customFormat="1" ht="15.75">
      <c r="A296" s="22" t="s">
        <v>280</v>
      </c>
      <c r="B296" s="8" t="s">
        <v>108</v>
      </c>
      <c r="C296" s="8" t="s">
        <v>68</v>
      </c>
      <c r="D296" s="8" t="s">
        <v>27</v>
      </c>
      <c r="E296" s="35"/>
      <c r="F296" s="36"/>
      <c r="G296" s="36"/>
      <c r="H296" s="2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</row>
    <row r="297" spans="1:22" s="10" customFormat="1" ht="15.75">
      <c r="A297" s="22" t="s">
        <v>281</v>
      </c>
      <c r="B297" s="8" t="s">
        <v>65</v>
      </c>
      <c r="C297" s="8" t="s">
        <v>68</v>
      </c>
      <c r="D297" s="8" t="s">
        <v>12</v>
      </c>
      <c r="E297" s="35"/>
      <c r="F297" s="36"/>
      <c r="G297" s="36"/>
      <c r="H297" s="2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</row>
    <row r="298" spans="1:22" s="10" customFormat="1" ht="15.75">
      <c r="A298" s="22" t="s">
        <v>282</v>
      </c>
      <c r="B298" s="8" t="s">
        <v>109</v>
      </c>
      <c r="C298" s="8" t="s">
        <v>74</v>
      </c>
      <c r="D298" s="24">
        <f>E295/E2</f>
        <v>0.11815686473847405</v>
      </c>
      <c r="E298" s="35"/>
      <c r="F298" s="36"/>
      <c r="G298" s="36"/>
      <c r="H298" s="2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</row>
    <row r="299" spans="1:22" s="10" customFormat="1" ht="31.5">
      <c r="A299" s="22" t="s">
        <v>285</v>
      </c>
      <c r="B299" s="8" t="s">
        <v>107</v>
      </c>
      <c r="C299" s="8" t="s">
        <v>68</v>
      </c>
      <c r="D299" s="8" t="s">
        <v>53</v>
      </c>
      <c r="E299" s="35">
        <v>1221.5</v>
      </c>
      <c r="F299" s="36"/>
      <c r="G299" s="36"/>
      <c r="H299" s="2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</row>
    <row r="300" spans="1:22" s="10" customFormat="1" ht="15.75">
      <c r="A300" s="22" t="s">
        <v>286</v>
      </c>
      <c r="B300" s="8" t="s">
        <v>108</v>
      </c>
      <c r="C300" s="8" t="s">
        <v>68</v>
      </c>
      <c r="D300" s="8" t="s">
        <v>27</v>
      </c>
      <c r="E300" s="35"/>
      <c r="F300" s="36"/>
      <c r="G300" s="36"/>
      <c r="H300" s="2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</row>
    <row r="301" spans="1:22" s="10" customFormat="1" ht="15.75">
      <c r="A301" s="22" t="s">
        <v>287</v>
      </c>
      <c r="B301" s="8" t="s">
        <v>65</v>
      </c>
      <c r="C301" s="8" t="s">
        <v>68</v>
      </c>
      <c r="D301" s="8" t="s">
        <v>12</v>
      </c>
      <c r="E301" s="35"/>
      <c r="F301" s="36"/>
      <c r="G301" s="36"/>
      <c r="H301" s="2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</row>
    <row r="302" spans="1:22" s="10" customFormat="1" ht="15.75">
      <c r="A302" s="22" t="s">
        <v>288</v>
      </c>
      <c r="B302" s="8" t="s">
        <v>109</v>
      </c>
      <c r="C302" s="8" t="s">
        <v>74</v>
      </c>
      <c r="D302" s="24">
        <f>E299/E2</f>
        <v>0.3104508717531642</v>
      </c>
      <c r="E302" s="35"/>
      <c r="F302" s="36"/>
      <c r="G302" s="36"/>
      <c r="H302" s="2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</row>
    <row r="303" spans="1:22" s="10" customFormat="1" ht="31.5">
      <c r="A303" s="22" t="s">
        <v>364</v>
      </c>
      <c r="B303" s="8" t="s">
        <v>107</v>
      </c>
      <c r="C303" s="8" t="s">
        <v>68</v>
      </c>
      <c r="D303" s="8" t="s">
        <v>54</v>
      </c>
      <c r="E303" s="35">
        <v>0</v>
      </c>
      <c r="F303" s="36" t="s">
        <v>328</v>
      </c>
      <c r="G303" s="36"/>
      <c r="H303" s="2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</row>
    <row r="304" spans="1:22" s="10" customFormat="1" ht="15.75">
      <c r="A304" s="22" t="s">
        <v>365</v>
      </c>
      <c r="B304" s="8" t="s">
        <v>108</v>
      </c>
      <c r="C304" s="8" t="s">
        <v>68</v>
      </c>
      <c r="D304" s="8" t="s">
        <v>27</v>
      </c>
      <c r="E304" s="35"/>
      <c r="F304" s="36"/>
      <c r="G304" s="36"/>
      <c r="H304" s="2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</row>
    <row r="305" spans="1:22" s="10" customFormat="1" ht="15.75">
      <c r="A305" s="22" t="s">
        <v>366</v>
      </c>
      <c r="B305" s="8" t="s">
        <v>65</v>
      </c>
      <c r="C305" s="8" t="s">
        <v>68</v>
      </c>
      <c r="D305" s="8" t="s">
        <v>321</v>
      </c>
      <c r="E305" s="35"/>
      <c r="F305" s="36"/>
      <c r="G305" s="36"/>
      <c r="H305" s="2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</row>
    <row r="306" spans="1:22" s="10" customFormat="1" ht="15.75">
      <c r="A306" s="22" t="s">
        <v>367</v>
      </c>
      <c r="B306" s="8" t="s">
        <v>109</v>
      </c>
      <c r="C306" s="8" t="s">
        <v>74</v>
      </c>
      <c r="D306" s="24">
        <f>E303/E2</f>
        <v>0</v>
      </c>
      <c r="E306" s="35"/>
      <c r="F306" s="36"/>
      <c r="G306" s="36"/>
      <c r="H306" s="2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</row>
    <row r="307" spans="1:22" s="10" customFormat="1" ht="15.75">
      <c r="A307" s="22"/>
      <c r="B307" s="19" t="s">
        <v>277</v>
      </c>
      <c r="C307" s="8" t="s">
        <v>74</v>
      </c>
      <c r="D307" s="25">
        <f>SUM(D142,D28,D34,D60,D66,D96,D118,D124,D130,D136,D152,D162,D220,D266)</f>
        <v>721318.3816423999</v>
      </c>
      <c r="E307" s="35"/>
      <c r="F307" s="36"/>
      <c r="G307" s="36"/>
      <c r="H307" s="2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</row>
    <row r="308" spans="1:4" ht="15.75">
      <c r="A308" s="40" t="s">
        <v>289</v>
      </c>
      <c r="B308" s="40"/>
      <c r="C308" s="40"/>
      <c r="D308" s="40"/>
    </row>
    <row r="309" spans="1:4" ht="15.75">
      <c r="A309" s="6" t="s">
        <v>290</v>
      </c>
      <c r="B309" s="7" t="s">
        <v>291</v>
      </c>
      <c r="C309" s="7" t="s">
        <v>292</v>
      </c>
      <c r="D309" s="50">
        <f>'[2]2018 Управл'!$AA$51</f>
        <v>2</v>
      </c>
    </row>
    <row r="310" spans="1:4" ht="15.75">
      <c r="A310" s="6" t="s">
        <v>293</v>
      </c>
      <c r="B310" s="7" t="s">
        <v>294</v>
      </c>
      <c r="C310" s="7" t="s">
        <v>292</v>
      </c>
      <c r="D310" s="50">
        <f>'[2]2018 Управл'!$AB$51</f>
        <v>2</v>
      </c>
    </row>
    <row r="311" spans="1:4" ht="15.75">
      <c r="A311" s="6" t="s">
        <v>295</v>
      </c>
      <c r="B311" s="7" t="s">
        <v>296</v>
      </c>
      <c r="C311" s="7" t="s">
        <v>292</v>
      </c>
      <c r="D311" s="7">
        <v>0</v>
      </c>
    </row>
    <row r="312" spans="1:4" ht="15.75">
      <c r="A312" s="6" t="s">
        <v>297</v>
      </c>
      <c r="B312" s="7" t="s">
        <v>298</v>
      </c>
      <c r="C312" s="7" t="s">
        <v>74</v>
      </c>
      <c r="D312" s="43">
        <f>'[2]2018 Управл'!$AD$51</f>
        <v>0</v>
      </c>
    </row>
    <row r="313" spans="1:4" ht="15.75">
      <c r="A313" s="40" t="s">
        <v>299</v>
      </c>
      <c r="B313" s="40"/>
      <c r="C313" s="40"/>
      <c r="D313" s="40"/>
    </row>
    <row r="314" spans="1:4" ht="15.75">
      <c r="A314" s="6" t="s">
        <v>300</v>
      </c>
      <c r="B314" s="7" t="s">
        <v>73</v>
      </c>
      <c r="C314" s="7" t="s">
        <v>74</v>
      </c>
      <c r="D314" s="7">
        <v>0</v>
      </c>
    </row>
    <row r="315" spans="1:4" ht="15.75">
      <c r="A315" s="6" t="s">
        <v>301</v>
      </c>
      <c r="B315" s="7" t="s">
        <v>75</v>
      </c>
      <c r="C315" s="7" t="s">
        <v>74</v>
      </c>
      <c r="D315" s="7">
        <v>0</v>
      </c>
    </row>
    <row r="316" spans="1:4" ht="15.75">
      <c r="A316" s="6" t="s">
        <v>302</v>
      </c>
      <c r="B316" s="7" t="s">
        <v>77</v>
      </c>
      <c r="C316" s="7" t="s">
        <v>74</v>
      </c>
      <c r="D316" s="7">
        <v>0</v>
      </c>
    </row>
    <row r="317" spans="1:4" ht="15.75">
      <c r="A317" s="6" t="s">
        <v>303</v>
      </c>
      <c r="B317" s="7" t="s">
        <v>100</v>
      </c>
      <c r="C317" s="7" t="s">
        <v>74</v>
      </c>
      <c r="D317" s="7">
        <v>0</v>
      </c>
    </row>
    <row r="318" spans="1:4" ht="15.75">
      <c r="A318" s="6" t="s">
        <v>304</v>
      </c>
      <c r="B318" s="7" t="s">
        <v>305</v>
      </c>
      <c r="C318" s="7" t="s">
        <v>74</v>
      </c>
      <c r="D318" s="7">
        <v>0</v>
      </c>
    </row>
    <row r="319" spans="1:4" ht="15.75">
      <c r="A319" s="6" t="s">
        <v>306</v>
      </c>
      <c r="B319" s="7" t="s">
        <v>102</v>
      </c>
      <c r="C319" s="7" t="s">
        <v>74</v>
      </c>
      <c r="D319" s="7">
        <v>0</v>
      </c>
    </row>
    <row r="320" spans="1:4" ht="15.75">
      <c r="A320" s="40" t="s">
        <v>307</v>
      </c>
      <c r="B320" s="40"/>
      <c r="C320" s="40"/>
      <c r="D320" s="40"/>
    </row>
    <row r="321" spans="1:4" ht="15.75">
      <c r="A321" s="6" t="s">
        <v>308</v>
      </c>
      <c r="B321" s="7" t="s">
        <v>291</v>
      </c>
      <c r="C321" s="7" t="s">
        <v>292</v>
      </c>
      <c r="D321" s="7">
        <v>0</v>
      </c>
    </row>
    <row r="322" spans="1:4" ht="15.75">
      <c r="A322" s="6" t="s">
        <v>309</v>
      </c>
      <c r="B322" s="7" t="s">
        <v>294</v>
      </c>
      <c r="C322" s="7" t="s">
        <v>292</v>
      </c>
      <c r="D322" s="7">
        <v>0</v>
      </c>
    </row>
    <row r="323" spans="1:4" ht="15.75">
      <c r="A323" s="6" t="s">
        <v>310</v>
      </c>
      <c r="B323" s="7" t="s">
        <v>311</v>
      </c>
      <c r="C323" s="7" t="s">
        <v>292</v>
      </c>
      <c r="D323" s="7">
        <v>0</v>
      </c>
    </row>
    <row r="324" spans="1:4" ht="15.75">
      <c r="A324" s="6" t="s">
        <v>312</v>
      </c>
      <c r="B324" s="7" t="s">
        <v>298</v>
      </c>
      <c r="C324" s="7" t="s">
        <v>74</v>
      </c>
      <c r="D324" s="7">
        <v>0</v>
      </c>
    </row>
    <row r="325" spans="1:4" ht="15.75">
      <c r="A325" s="40" t="s">
        <v>313</v>
      </c>
      <c r="B325" s="40"/>
      <c r="C325" s="40"/>
      <c r="D325" s="40"/>
    </row>
    <row r="326" spans="1:4" ht="15.75">
      <c r="A326" s="6" t="s">
        <v>314</v>
      </c>
      <c r="B326" s="7" t="s">
        <v>315</v>
      </c>
      <c r="C326" s="7" t="s">
        <v>292</v>
      </c>
      <c r="D326" s="7">
        <v>0</v>
      </c>
    </row>
    <row r="327" spans="1:4" ht="15.75">
      <c r="A327" s="6" t="s">
        <v>316</v>
      </c>
      <c r="B327" s="7" t="s">
        <v>317</v>
      </c>
      <c r="C327" s="7" t="s">
        <v>292</v>
      </c>
      <c r="D327" s="7">
        <v>0</v>
      </c>
    </row>
    <row r="328" spans="1:4" ht="31.5">
      <c r="A328" s="6" t="s">
        <v>318</v>
      </c>
      <c r="B328" s="7" t="s">
        <v>319</v>
      </c>
      <c r="C328" s="7" t="s">
        <v>74</v>
      </c>
      <c r="D328" s="7">
        <v>0</v>
      </c>
    </row>
  </sheetData>
  <sheetProtection/>
  <mergeCells count="8">
    <mergeCell ref="F153:F154"/>
    <mergeCell ref="A325:D325"/>
    <mergeCell ref="A2:D2"/>
    <mergeCell ref="A26:D26"/>
    <mergeCell ref="A8:D8"/>
    <mergeCell ref="A308:D308"/>
    <mergeCell ref="A313:D313"/>
    <mergeCell ref="A320:D32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2019-03-29T08:03:29Z</dcterms:modified>
  <cp:category/>
  <cp:version/>
  <cp:contentType/>
  <cp:contentStatus/>
</cp:coreProperties>
</file>