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<sst xmlns="http://schemas.openxmlformats.org/spreadsheetml/2006/main" count="958" uniqueCount="388">
  <si>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</si>
  <si>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</si>
  <si>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</si>
  <si>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</si>
  <si>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</si>
  <si>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</si>
  <si>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</si>
  <si>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</si>
  <si>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</si>
  <si>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</si>
  <si>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</si>
  <si>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</si>
  <si>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</si>
  <si>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</si>
  <si>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</si>
  <si>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</si>
  <si>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</si>
  <si>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</si>
  <si>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</si>
  <si>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</si>
  <si>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</si>
  <si>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</si>
  <si>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</si>
  <si>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</si>
  <si>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</si>
  <si>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</si>
  <si>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</si>
  <si>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</si>
  <si>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</si>
  <si>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</si>
  <si>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</si>
  <si>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</si>
  <si>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</si>
  <si>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</si>
  <si>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</si>
  <si>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</si>
  <si>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</si>
  <si>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</si>
  <si>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</si>
  <si>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</si>
  <si>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</si>
  <si>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</si>
  <si>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</si>
  <si>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</si>
  <si>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</si>
  <si>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</si>
  <si>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</si>
  <si>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</si>
  <si>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</si>
  <si>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</si>
  <si>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</si>
  <si>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</si>
  <si>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</si>
  <si>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</si>
  <si>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</si>
  <si>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</si>
  <si>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</si>
  <si>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</si>
  <si>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</si>
  <si>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</si>
  <si>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</si>
  <si>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</si>
  <si>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</si>
  <si>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</si>
  <si>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</si>
  <si>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</si>
  <si>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</si>
  <si>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</si>
  <si>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</si>
  <si>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</si>
  <si>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</si>
  <si>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</si>
  <si>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</si>
  <si>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</si>
  <si>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</si>
  <si>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</si>
  <si>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</si>
  <si>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</si>
  <si>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</si>
  <si>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</si>
  <si>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</si>
  <si>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</si>
  <si>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</si>
  <si>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</si>
  <si>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</si>
  <si>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</si>
  <si>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</si>
  <si>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</si>
  <si>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</si>
  <si>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</si>
  <si>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</si>
  <si>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</si>
  <si>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</si>
  <si>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</si>
  <si>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</si>
  <si>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</si>
  <si>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</si>
  <si>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</si>
  <si>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</si>
  <si>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</si>
  <si>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</si>
  <si>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</si>
  <si>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</si>
  <si>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</si>
  <si>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</si>
  <si>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</si>
  <si>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</si>
  <si>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</si>
  <si>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</si>
  <si>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</si>
  <si>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</si>
  <si>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</si>
  <si>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</si>
  <si>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</si>
  <si>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</si>
  <si>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</si>
  <si>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</si>
  <si>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</si>
  <si>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</si>
  <si>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</si>
  <si>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</si>
  <si>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</si>
  <si>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</si>
  <si>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</si>
  <si>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</si>
  <si>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</si>
  <si>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</si>
  <si>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</si>
  <si>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</si>
  <si>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</si>
  <si>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</si>
  <si>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</si>
  <si>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</si>
  <si>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</si>
  <si>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</si>
  <si>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</si>
  <si>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</si>
  <si>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</si>
  <si>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</si>
  <si>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</si>
  <si>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</si>
  <si>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</si>
  <si>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</si>
  <si>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</si>
  <si>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</si>
  <si>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</si>
  <si>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</si>
  <si>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</si>
  <si>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</si>
  <si>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</si>
  <si>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</si>
  <si>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</si>
  <si>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</si>
  <si>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</si>
  <si>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</si>
  <si>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</si>
  <si>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</si>
  <si>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</si>
  <si>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</si>
  <si>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</si>
  <si>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</si>
  <si>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</si>
  <si>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</si>
  <si>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</si>
  <si>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</si>
  <si>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</si>
  <si>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</si>
  <si>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</si>
  <si>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</si>
  <si>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</si>
  <si>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</si>
  <si>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</si>
  <si>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</si>
  <si>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</si>
  <si>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</si>
  <si>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</si>
  <si>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</si>
  <si>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</si>
  <si>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</si>
  <si>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</si>
  <si>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</si>
  <si>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</si>
  <si>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</si>
  <si>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</si>
  <si>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</si>
  <si>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</si>
  <si>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</si>
  <si>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</si>
  <si>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</si>
  <si>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</si>
  <si>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</si>
  <si>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</si>
  <si>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</si>
  <si>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</si>
  <si>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</si>
  <si>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</si>
  <si>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</si>
  <si>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</si>
  <si>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</si>
  <si>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</si>
  <si>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</si>
  <si>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</si>
  <si>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</si>
  <si>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</si>
  <si>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</si>
  <si>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</si>
  <si>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</si>
  <si>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</si>
  <si>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</si>
  <si>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</si>
  <si>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</si>
  <si>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</si>
  <si>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</si>
  <si>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</si>
  <si>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</si>
  <si>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</si>
  <si>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</si>
  <si>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</si>
  <si>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</si>
  <si>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</si>
  <si>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</si>
  <si>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</si>
  <si>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</si>
  <si>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</si>
  <si>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</si>
  <si>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</si>
  <si>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</si>
  <si>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</si>
  <si>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</si>
  <si>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</si>
  <si>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</si>
  <si>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</si>
  <si>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</si>
  <si>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</si>
  <si>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</si>
  <si>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</si>
  <si>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</si>
  <si>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</si>
  <si>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</si>
  <si>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</si>
  <si>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</si>
  <si>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</si>
  <si>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</si>
  <si>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</si>
  <si>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</si>
  <si>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</si>
  <si>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</si>
  <si>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</si>
  <si>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</si>
  <si>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</si>
  <si>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</si>
  <si>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</si>
  <si>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</si>
  <si>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</si>
  <si>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</si>
  <si>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</si>
  <si>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</si>
  <si>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</si>
  <si>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</si>
  <si>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</si>
  <si>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</si>
  <si>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</si>
  <si>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</si>
  <si>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</si>
  <si>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</si>
  <si>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</si>
  <si>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</si>
  <si>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</si>
  <si>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</si>
  <si>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</si>
  <si>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</si>
  <si>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</si>
  <si>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</si>
  <si>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</si>
  <si>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</si>
  <si>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</si>
  <si>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</si>
  <si>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</si>
  <si>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</si>
  <si>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</si>
  <si>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</si>
  <si>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</si>
  <si>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</si>
  <si>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</si>
  <si>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</si>
  <si>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</si>
  <si>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</si>
  <si>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</si>
  <si>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</si>
  <si>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</si>
  <si>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</si>
  <si>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</si>
  <si>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</si>
  <si>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</si>
  <si>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</si>
  <si>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</si>
  <si>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</si>
  <si>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</si>
  <si>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</si>
  <si>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</si>
  <si>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</si>
  <si>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</si>
  <si>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</si>
  <si>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</si>
  <si>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</si>
  <si>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</si>
  <si>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</si>
  <si>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</si>
  <si>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</si>
  <si>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</si>
  <si>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</si>
  <si>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</si>
  <si>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</si>
  <si>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</si>
  <si>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</si>
  <si>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</si>
  <si>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</si>
  <si>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</si>
  <si>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</si>
  <si>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</si>
  <si>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</si>
  <si>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</si>
  <si>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</si>
  <si>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</si>
  <si>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</si>
  <si>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</si>
  <si>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</si>
  <si>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</si>
  <si>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</si>
  <si>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</si>
  <si>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</si>
  <si>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</si>
  <si>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</si>
  <si>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</si>
  <si>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</si>
  <si>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</si>
  <si>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</si>
  <si>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</si>
  <si>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</si>
  <si>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</si>
  <si>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</si>
  <si>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</si>
  <si>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</si>
  <si>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</si>
  <si>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</si>
  <si>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</si>
  <si>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</si>
  <si>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</si>
  <si>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</si>
  <si>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</si>
  <si>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</si>
  <si>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</si>
  <si>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</si>
  <si>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</si>
  <si>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</si>
  <si>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</si>
  <si>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</si>
  <si>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</si>
  <si>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</si>
  <si>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</si>
  <si>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</si>
  <si>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</si>
  <si>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</si>
  <si>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</si>
  <si>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</si>
  <si>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</si>
  <si>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</si>
  <si>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</si>
  <si>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</si>
  <si>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</si>
  <si>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</si>
  <si>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</si>
  <si>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</si>
  <si>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</si>
  <si>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</si>
  <si>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</si>
  <si>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Ремонт и обслуживание кол.приборов учёта тепловой энергии</t>
  </si>
  <si>
    <t>4 раза в год</t>
  </si>
  <si>
    <t>3 раза в год</t>
  </si>
  <si>
    <t>Обследование спец. Организациями (технические осмотры)</t>
  </si>
  <si>
    <t>31.03.2019 г.</t>
  </si>
  <si>
    <t>01.01.2018 г.</t>
  </si>
  <si>
    <t>31.12.2018 г.</t>
  </si>
  <si>
    <t>Ремонт внутридомовых сетей  водоснабжения</t>
  </si>
  <si>
    <t>Мехуборка (асфальт) в зимний период</t>
  </si>
  <si>
    <t>факт</t>
  </si>
  <si>
    <t>план</t>
  </si>
  <si>
    <t>Отчет об исполнении управляющей организацией ООО "ГУК "Привокзальная" договора управления за 2018 год                                                      по дому № 12А  ул. Желябова 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</si>
</sst>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46;&#1077;&#1083;&#1103;&#1073;&#1086;&#1074;&#1072;,%20&#1076;.%2012&#1040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35">
          <cell r="I35">
            <v>0.82</v>
          </cell>
          <cell r="M35">
            <v>43079.7</v>
          </cell>
          <cell r="P35">
            <v>31875.48</v>
          </cell>
          <cell r="U35">
            <v>36166.409999999996</v>
          </cell>
          <cell r="V35">
            <v>18159.33</v>
          </cell>
          <cell r="Z35">
            <v>38607.03</v>
          </cell>
          <cell r="AA35">
            <v>2</v>
          </cell>
          <cell r="AB35">
            <v>2</v>
          </cell>
          <cell r="AD35">
            <v>-20748.67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1317.54</v>
          </cell>
        </row>
        <row r="24">
          <cell r="D24">
            <v>-3691.1585035999888</v>
          </cell>
        </row>
        <row r="25">
          <cell r="D25">
            <v>36634.29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4">
          <cell r="CT4">
            <v>3405.1</v>
          </cell>
        </row>
        <row r="10">
          <cell r="CT10">
            <v>0.067284</v>
          </cell>
        </row>
        <row r="11">
          <cell r="CT11">
            <v>0.106615</v>
          </cell>
        </row>
        <row r="18">
          <cell r="CT18">
            <v>0.096402</v>
          </cell>
        </row>
        <row r="25">
          <cell r="CT25">
            <v>0.693895</v>
          </cell>
        </row>
        <row r="37">
          <cell r="CT37">
            <v>0.375884</v>
          </cell>
        </row>
        <row r="38">
          <cell r="CT38">
            <v>0.103918</v>
          </cell>
        </row>
        <row r="39">
          <cell r="CT39">
            <v>0.073977</v>
          </cell>
        </row>
        <row r="43">
          <cell r="CT43">
            <v>0.05232</v>
          </cell>
        </row>
        <row r="46">
          <cell r="CT46">
            <v>0.159</v>
          </cell>
        </row>
        <row r="47">
          <cell r="CT47">
            <v>0.301</v>
          </cell>
        </row>
        <row r="48">
          <cell r="CT48">
            <v>0.077</v>
          </cell>
        </row>
        <row r="50">
          <cell r="CT50">
            <v>0.041</v>
          </cell>
        </row>
        <row r="51">
          <cell r="CT51">
            <v>0.216</v>
          </cell>
        </row>
        <row r="52">
          <cell r="CT52">
            <v>0.044</v>
          </cell>
        </row>
        <row r="53">
          <cell r="CT53">
            <v>0.034</v>
          </cell>
        </row>
        <row r="55">
          <cell r="CT55">
            <v>0.268</v>
          </cell>
        </row>
        <row r="56">
          <cell r="CT56">
            <v>0.642</v>
          </cell>
        </row>
        <row r="57">
          <cell r="CT57">
            <v>0.057</v>
          </cell>
        </row>
        <row r="58">
          <cell r="CT58">
            <v>0.024</v>
          </cell>
        </row>
        <row r="59">
          <cell r="CT59">
            <v>0.284</v>
          </cell>
        </row>
        <row r="60">
          <cell r="CT60">
            <v>0.012</v>
          </cell>
        </row>
        <row r="73">
          <cell r="CT73">
            <v>0.027239</v>
          </cell>
        </row>
        <row r="74">
          <cell r="CT74">
            <v>0.072636</v>
          </cell>
        </row>
        <row r="75">
          <cell r="CT75">
            <v>0.062331</v>
          </cell>
        </row>
        <row r="76">
          <cell r="CT76">
            <v>0.712702</v>
          </cell>
        </row>
        <row r="77">
          <cell r="CT77">
            <v>0.885</v>
          </cell>
        </row>
        <row r="78">
          <cell r="CT78">
            <v>1.875</v>
          </cell>
        </row>
        <row r="88">
          <cell r="CT88">
            <v>0.7109</v>
          </cell>
        </row>
        <row r="89">
          <cell r="CT89">
            <v>0.2839</v>
          </cell>
        </row>
        <row r="90">
          <cell r="CT90">
            <v>0.054</v>
          </cell>
        </row>
        <row r="91">
          <cell r="CT91">
            <v>0.0258</v>
          </cell>
        </row>
        <row r="101">
          <cell r="CT101">
            <v>1.2254</v>
          </cell>
        </row>
        <row r="102">
          <cell r="CT102">
            <v>0.78335</v>
          </cell>
        </row>
        <row r="123">
          <cell r="CT123">
            <v>191981.77174559998</v>
          </cell>
        </row>
        <row r="124">
          <cell r="CT124">
            <v>267353.11542960006</v>
          </cell>
        </row>
        <row r="125">
          <cell r="CT125">
            <v>50071.31448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T4">
            <v>3405.1</v>
          </cell>
        </row>
        <row r="38">
          <cell r="CT38">
            <v>0.103918</v>
          </cell>
        </row>
        <row r="42">
          <cell r="CT42">
            <v>0.097051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PageLayoutView="0" workbookViewId="0" topLeftCell="A139">
      <selection activeCell="AA22" sqref="AA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15.7109375" style="3" hidden="1" customWidth="1"/>
    <col min="8" max="8" width="9.140625" style="3" hidden="1" customWidth="1"/>
    <col min="9" max="18" width="0" style="3" hidden="1" customWidth="1"/>
    <col min="19" max="22" width="9.140625" style="3" customWidth="1"/>
    <col min="23" max="16384" width="9.140625" style="4" customWidth="1"/>
  </cols>
  <sheetData>
    <row r="1" ht="15.75">
      <c r="E1" s="1" t="s">
        <v>325</v>
      </c>
    </row>
    <row r="2" spans="1:22" s="6" customFormat="1" ht="33.75" customHeight="1">
      <c r="A2" s="46" t="s">
        <v>387</v>
      </c>
      <c r="B2" s="46"/>
      <c r="C2" s="46"/>
      <c r="D2" s="46"/>
      <c r="E2" s="1">
        <v>3405.1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380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381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382</v>
      </c>
    </row>
    <row r="8" spans="1:4" ht="42.75" customHeight="1">
      <c r="A8" s="45" t="s">
        <v>106</v>
      </c>
      <c r="B8" s="45"/>
      <c r="C8" s="45"/>
      <c r="D8" s="45"/>
    </row>
    <row r="9" spans="1:4" ht="15.75">
      <c r="A9" s="7" t="s">
        <v>60</v>
      </c>
      <c r="B9" s="8" t="s">
        <v>75</v>
      </c>
      <c r="C9" s="8" t="s">
        <v>76</v>
      </c>
      <c r="D9" s="36">
        <f>'[2]по форме'!$D$23</f>
        <v>1317.54</v>
      </c>
    </row>
    <row r="10" spans="1:4" ht="31.5">
      <c r="A10" s="7" t="s">
        <v>61</v>
      </c>
      <c r="B10" s="8" t="s">
        <v>77</v>
      </c>
      <c r="C10" s="8" t="s">
        <v>76</v>
      </c>
      <c r="D10" s="36">
        <f>'[2]по форме'!$D$24</f>
        <v>-3691.1585035999888</v>
      </c>
    </row>
    <row r="11" spans="1:4" ht="15.75">
      <c r="A11" s="7" t="s">
        <v>78</v>
      </c>
      <c r="B11" s="8" t="s">
        <v>79</v>
      </c>
      <c r="C11" s="8" t="s">
        <v>76</v>
      </c>
      <c r="D11" s="36">
        <f>'[2]по форме'!$D$25</f>
        <v>36634.29</v>
      </c>
    </row>
    <row r="12" spans="1:4" ht="31.5">
      <c r="A12" s="7" t="s">
        <v>80</v>
      </c>
      <c r="B12" s="8" t="s">
        <v>81</v>
      </c>
      <c r="C12" s="8" t="s">
        <v>76</v>
      </c>
      <c r="D12" s="36">
        <f>D13+D14+D15</f>
        <v>509406.20165520004</v>
      </c>
    </row>
    <row r="13" spans="1:4" ht="15.75">
      <c r="A13" s="7" t="s">
        <v>97</v>
      </c>
      <c r="B13" s="10" t="s">
        <v>82</v>
      </c>
      <c r="C13" s="8" t="s">
        <v>76</v>
      </c>
      <c r="D13" s="36">
        <f>'[3]гук(2016)'!$CT$124</f>
        <v>267353.11542960006</v>
      </c>
    </row>
    <row r="14" spans="1:4" ht="15.75">
      <c r="A14" s="7" t="s">
        <v>98</v>
      </c>
      <c r="B14" s="10" t="s">
        <v>83</v>
      </c>
      <c r="C14" s="8" t="s">
        <v>76</v>
      </c>
      <c r="D14" s="36">
        <f>'[3]гук(2016)'!$CT$123</f>
        <v>191981.77174559998</v>
      </c>
    </row>
    <row r="15" spans="1:4" ht="15.75">
      <c r="A15" s="7" t="s">
        <v>99</v>
      </c>
      <c r="B15" s="10" t="s">
        <v>84</v>
      </c>
      <c r="C15" s="8" t="s">
        <v>76</v>
      </c>
      <c r="D15" s="36">
        <f>'[3]гук(2016)'!$CT$125</f>
        <v>50071.31448</v>
      </c>
    </row>
    <row r="16" spans="1:4" ht="15.75">
      <c r="A16" s="10" t="s">
        <v>85</v>
      </c>
      <c r="B16" s="10" t="s">
        <v>86</v>
      </c>
      <c r="C16" s="10" t="s">
        <v>76</v>
      </c>
      <c r="D16" s="11">
        <f>D17</f>
        <v>445577.83165520005</v>
      </c>
    </row>
    <row r="17" spans="1:4" ht="31.5">
      <c r="A17" s="10" t="s">
        <v>62</v>
      </c>
      <c r="B17" s="10" t="s">
        <v>100</v>
      </c>
      <c r="C17" s="10" t="s">
        <v>76</v>
      </c>
      <c r="D17" s="11">
        <f>D12-D25+D256+D272</f>
        <v>445577.83165520005</v>
      </c>
    </row>
    <row r="18" spans="1:4" ht="31.5">
      <c r="A18" s="10" t="s">
        <v>87</v>
      </c>
      <c r="B18" s="10" t="s">
        <v>101</v>
      </c>
      <c r="C18" s="10" t="s">
        <v>76</v>
      </c>
      <c r="D18" s="1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1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1">
        <f>D16+D10+D9</f>
        <v>443204.21315160004</v>
      </c>
    </row>
    <row r="23" spans="1:4" ht="15.75">
      <c r="A23" s="10" t="s">
        <v>94</v>
      </c>
      <c r="B23" s="10" t="s">
        <v>102</v>
      </c>
      <c r="C23" s="10" t="s">
        <v>76</v>
      </c>
      <c r="D23" s="11">
        <f>'[1]2018 Управл'!$I$35</f>
        <v>0.82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D22-D251</f>
        <v>-381.20408159989165</v>
      </c>
    </row>
    <row r="25" spans="1:4" ht="15.75">
      <c r="A25" s="10" t="s">
        <v>96</v>
      </c>
      <c r="B25" s="10" t="s">
        <v>104</v>
      </c>
      <c r="C25" s="10" t="s">
        <v>76</v>
      </c>
      <c r="D25" s="11">
        <f>'[1]2018 Управл'!$M$35</f>
        <v>43079.7</v>
      </c>
    </row>
    <row r="26" spans="1:22" s="13" customFormat="1" ht="35.25" customHeight="1">
      <c r="A26" s="47" t="s">
        <v>105</v>
      </c>
      <c r="B26" s="47"/>
      <c r="C26" s="47"/>
      <c r="D26" s="47"/>
      <c r="E26" s="12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37">
        <f>E28</f>
        <v>36166.409999999996</v>
      </c>
      <c r="E28" s="16">
        <f>'[1]2018 Управл'!$U$35</f>
        <v>36166.409999999996</v>
      </c>
      <c r="F28" s="21">
        <f>'[3]гук(2016)'!$CT$77*12*'[3]гук(2016)'!$CT$4</f>
        <v>36162.162000000004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38">
        <f>E28/E2</f>
        <v>10.621247540454023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5" t="s">
        <v>118</v>
      </c>
      <c r="B33" s="23" t="s">
        <v>107</v>
      </c>
      <c r="C33" s="23" t="s">
        <v>70</v>
      </c>
      <c r="D33" s="23" t="s">
        <v>13</v>
      </c>
      <c r="E33" s="12" t="s">
        <v>327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43909.44656</v>
      </c>
      <c r="E34" s="1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3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2">
        <f>F35</f>
        <v>2206.5048</v>
      </c>
      <c r="F35" s="34">
        <f>'[3]гук(2016)'!$CT$90*12*'[3]гук(2016)'!$CT$4</f>
        <v>2206.5048</v>
      </c>
      <c r="G35" s="12">
        <f>1471</f>
        <v>1471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3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2"/>
      <c r="F36" s="34"/>
      <c r="G36" s="12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3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2"/>
      <c r="F37" s="34"/>
      <c r="G37" s="12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3" customFormat="1" ht="15.75">
      <c r="A38" s="26" t="s">
        <v>123</v>
      </c>
      <c r="B38" s="9" t="s">
        <v>111</v>
      </c>
      <c r="C38" s="9" t="s">
        <v>76</v>
      </c>
      <c r="D38" s="39">
        <f>E35/E2</f>
        <v>0.648</v>
      </c>
      <c r="E38" s="12"/>
      <c r="F38" s="34"/>
      <c r="G38" s="12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3" customFormat="1" ht="31.5">
      <c r="A39" s="26" t="s">
        <v>124</v>
      </c>
      <c r="B39" s="9" t="s">
        <v>109</v>
      </c>
      <c r="C39" s="9" t="s">
        <v>70</v>
      </c>
      <c r="D39" s="9" t="s">
        <v>326</v>
      </c>
      <c r="E39" s="12">
        <v>1054.22</v>
      </c>
      <c r="F39" s="34">
        <f>'[3]гук(2016)'!$CT$91*12*'[3]гук(2016)'!$CT$4</f>
        <v>1054.21896</v>
      </c>
      <c r="G39" s="12">
        <v>1054.22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3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2"/>
      <c r="F40" s="34"/>
      <c r="G40" s="12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3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2"/>
      <c r="F41" s="34"/>
      <c r="G41" s="12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3" customFormat="1" ht="15.75">
      <c r="A42" s="26" t="s">
        <v>127</v>
      </c>
      <c r="B42" s="9" t="s">
        <v>111</v>
      </c>
      <c r="C42" s="9" t="s">
        <v>76</v>
      </c>
      <c r="D42" s="39">
        <f>E39/E2</f>
        <v>0.3096003054242166</v>
      </c>
      <c r="E42" s="12"/>
      <c r="F42" s="34"/>
      <c r="G42" s="12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3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2">
        <f>F43</f>
        <v>11600.494679999998</v>
      </c>
      <c r="F43" s="34">
        <f>'[3]гук(2016)'!$CT$89*12*'[3]гук(2016)'!$CT$4</f>
        <v>11600.494679999998</v>
      </c>
      <c r="G43" s="12">
        <f>10879.38</f>
        <v>10879.38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3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2"/>
      <c r="F44" s="34"/>
      <c r="G44" s="12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3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2"/>
      <c r="F45" s="34"/>
      <c r="G45" s="12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3" customFormat="1" ht="15.75">
      <c r="A46" s="26" t="s">
        <v>131</v>
      </c>
      <c r="B46" s="9" t="s">
        <v>111</v>
      </c>
      <c r="C46" s="9" t="s">
        <v>76</v>
      </c>
      <c r="D46" s="27">
        <f>E43/E2</f>
        <v>3.4067999999999996</v>
      </c>
      <c r="E46" s="12"/>
      <c r="F46" s="34"/>
      <c r="G46" s="12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3" customFormat="1" ht="31.5">
      <c r="A47" s="26" t="s">
        <v>341</v>
      </c>
      <c r="B47" s="9" t="s">
        <v>109</v>
      </c>
      <c r="C47" s="9" t="s">
        <v>70</v>
      </c>
      <c r="D47" s="9" t="s">
        <v>16</v>
      </c>
      <c r="E47" s="12">
        <f>F47</f>
        <v>29048.227079999997</v>
      </c>
      <c r="F47" s="34">
        <f>'[3]гук(2016)'!$CT$88*12*'[3]гук(2016)'!$CT$4</f>
        <v>29048.227079999997</v>
      </c>
      <c r="G47" s="12">
        <f>22026.89</f>
        <v>22026.89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3" customFormat="1" ht="15.75">
      <c r="A48" s="26" t="s">
        <v>342</v>
      </c>
      <c r="B48" s="9" t="s">
        <v>110</v>
      </c>
      <c r="C48" s="9" t="s">
        <v>70</v>
      </c>
      <c r="D48" s="9" t="s">
        <v>17</v>
      </c>
      <c r="E48" s="1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3" customFormat="1" ht="15.75">
      <c r="A49" s="26" t="s">
        <v>343</v>
      </c>
      <c r="B49" s="9" t="s">
        <v>67</v>
      </c>
      <c r="C49" s="9" t="s">
        <v>70</v>
      </c>
      <c r="D49" s="9" t="s">
        <v>12</v>
      </c>
      <c r="E49" s="12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3" customFormat="1" ht="15.75">
      <c r="A50" s="26" t="s">
        <v>344</v>
      </c>
      <c r="B50" s="9" t="s">
        <v>111</v>
      </c>
      <c r="C50" s="9" t="s">
        <v>76</v>
      </c>
      <c r="D50" s="39">
        <f>E47/E2</f>
        <v>8.5308</v>
      </c>
      <c r="E50" s="1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3" customFormat="1" ht="47.25">
      <c r="A51" s="26" t="s">
        <v>345</v>
      </c>
      <c r="B51" s="9" t="s">
        <v>109</v>
      </c>
      <c r="C51" s="9" t="s">
        <v>70</v>
      </c>
      <c r="D51" s="39" t="s">
        <v>329</v>
      </c>
      <c r="E51" s="12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3" customFormat="1" ht="15.75">
      <c r="A52" s="26" t="s">
        <v>346</v>
      </c>
      <c r="B52" s="9" t="s">
        <v>110</v>
      </c>
      <c r="C52" s="9" t="s">
        <v>70</v>
      </c>
      <c r="D52" s="39" t="s">
        <v>150</v>
      </c>
      <c r="E52" s="1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3" customFormat="1" ht="15.75">
      <c r="A53" s="26" t="s">
        <v>347</v>
      </c>
      <c r="B53" s="9" t="s">
        <v>67</v>
      </c>
      <c r="C53" s="9" t="s">
        <v>70</v>
      </c>
      <c r="D53" s="39" t="s">
        <v>12</v>
      </c>
      <c r="E53" s="12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3" customFormat="1" ht="15.75">
      <c r="A54" s="26" t="s">
        <v>348</v>
      </c>
      <c r="B54" s="9" t="s">
        <v>111</v>
      </c>
      <c r="C54" s="9" t="s">
        <v>76</v>
      </c>
      <c r="D54" s="39">
        <f>E51/E2</f>
        <v>0</v>
      </c>
      <c r="E54" s="1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3" customFormat="1" ht="31.5">
      <c r="A55" s="26" t="s">
        <v>349</v>
      </c>
      <c r="B55" s="9" t="s">
        <v>109</v>
      </c>
      <c r="C55" s="9" t="s">
        <v>70</v>
      </c>
      <c r="D55" s="39" t="s">
        <v>328</v>
      </c>
      <c r="E55" s="12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3" customFormat="1" ht="15.75">
      <c r="A56" s="26" t="s">
        <v>350</v>
      </c>
      <c r="B56" s="9" t="s">
        <v>110</v>
      </c>
      <c r="C56" s="9" t="s">
        <v>70</v>
      </c>
      <c r="D56" s="39" t="s">
        <v>150</v>
      </c>
      <c r="E56" s="12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3" customFormat="1" ht="15.75">
      <c r="A57" s="26" t="s">
        <v>351</v>
      </c>
      <c r="B57" s="9" t="s">
        <v>67</v>
      </c>
      <c r="C57" s="9" t="s">
        <v>70</v>
      </c>
      <c r="D57" s="39" t="s">
        <v>12</v>
      </c>
      <c r="E57" s="12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3" customFormat="1" ht="15.75">
      <c r="A58" s="26" t="s">
        <v>352</v>
      </c>
      <c r="B58" s="9" t="s">
        <v>111</v>
      </c>
      <c r="C58" s="9" t="s">
        <v>76</v>
      </c>
      <c r="D58" s="39">
        <f>E55/E2</f>
        <v>0</v>
      </c>
      <c r="E58" s="12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5" customFormat="1" ht="24.75" customHeight="1">
      <c r="A59" s="35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9" t="s">
        <v>108</v>
      </c>
      <c r="C60" s="9" t="s">
        <v>76</v>
      </c>
      <c r="D60" s="27">
        <f>F60</f>
        <v>32008.62102</v>
      </c>
      <c r="E60" s="12">
        <f>'[1]2018 Управл'!$P$35</f>
        <v>31875.48</v>
      </c>
      <c r="F60" s="34">
        <f>'[3]гук(2016)'!$CT$102*12*E2</f>
        <v>32008.62102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3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12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3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1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3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1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3" customFormat="1" ht="15.75">
      <c r="A64" s="26" t="s">
        <v>137</v>
      </c>
      <c r="B64" s="9" t="s">
        <v>111</v>
      </c>
      <c r="C64" s="9" t="s">
        <v>76</v>
      </c>
      <c r="D64" s="40">
        <f>E60/E2</f>
        <v>9.36109952717982</v>
      </c>
      <c r="E64" s="12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5" customFormat="1" ht="15.75">
      <c r="A65" s="35" t="s">
        <v>138</v>
      </c>
      <c r="B65" s="23" t="s">
        <v>107</v>
      </c>
      <c r="C65" s="23" t="s">
        <v>70</v>
      </c>
      <c r="D65" s="23" t="s">
        <v>375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9" t="s">
        <v>108</v>
      </c>
      <c r="C66" s="9" t="s">
        <v>76</v>
      </c>
      <c r="D66" s="27">
        <f>E67</f>
        <v>0</v>
      </c>
      <c r="E66" s="12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3" customFormat="1" ht="31.5">
      <c r="A67" s="26" t="s">
        <v>140</v>
      </c>
      <c r="B67" s="9" t="s">
        <v>109</v>
      </c>
      <c r="C67" s="9" t="s">
        <v>70</v>
      </c>
      <c r="D67" s="9" t="s">
        <v>379</v>
      </c>
      <c r="E67" s="12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3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12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3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12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3" customFormat="1" ht="15.75">
      <c r="A70" s="26" t="s">
        <v>143</v>
      </c>
      <c r="B70" s="9" t="s">
        <v>111</v>
      </c>
      <c r="C70" s="9" t="s">
        <v>76</v>
      </c>
      <c r="D70" s="41">
        <f>E67/E2</f>
        <v>0</v>
      </c>
      <c r="E70" s="12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5" customFormat="1" ht="31.5">
      <c r="A71" s="35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9" t="s">
        <v>108</v>
      </c>
      <c r="C72" s="9" t="s">
        <v>76</v>
      </c>
      <c r="D72" s="27">
        <f>E72</f>
        <v>50071.31</v>
      </c>
      <c r="E72" s="12">
        <v>50071.31</v>
      </c>
      <c r="F72" s="34">
        <f>'[3]гук(2016)'!$CT$101*12*'[3]гук(2016)'!$CT$4</f>
        <v>50071.31448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3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12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3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12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3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12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3" customFormat="1" ht="15.75">
      <c r="A76" s="26" t="s">
        <v>149</v>
      </c>
      <c r="B76" s="9" t="s">
        <v>111</v>
      </c>
      <c r="C76" s="9" t="s">
        <v>76</v>
      </c>
      <c r="D76" s="40">
        <f>E72/E2</f>
        <v>14.704798684326452</v>
      </c>
      <c r="E76" s="12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5" customFormat="1" ht="31.5">
      <c r="A77" s="35" t="s">
        <v>151</v>
      </c>
      <c r="B77" s="23" t="s">
        <v>107</v>
      </c>
      <c r="C77" s="23" t="s">
        <v>70</v>
      </c>
      <c r="D77" s="23" t="s">
        <v>57</v>
      </c>
      <c r="E77" s="12"/>
      <c r="F77" s="2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9" t="s">
        <v>108</v>
      </c>
      <c r="C78" s="9" t="s">
        <v>76</v>
      </c>
      <c r="D78" s="9">
        <f>E79</f>
        <v>14523.5</v>
      </c>
      <c r="E78" s="12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3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2">
        <f>14523.5</f>
        <v>14523.5</v>
      </c>
      <c r="F79" s="34">
        <f>'[3]гук(2016)'!$CT$37*12*'[3]гук(2016)'!$CT$4</f>
        <v>15359.071300799998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3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2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3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2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3" customFormat="1" ht="15.75">
      <c r="A82" s="26" t="s">
        <v>156</v>
      </c>
      <c r="B82" s="9" t="s">
        <v>111</v>
      </c>
      <c r="C82" s="9" t="s">
        <v>76</v>
      </c>
      <c r="D82" s="40">
        <f>E79/E2</f>
        <v>4.265219817332825</v>
      </c>
      <c r="E82" s="12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5" customFormat="1" ht="31.5">
      <c r="A83" s="35" t="s">
        <v>158</v>
      </c>
      <c r="B83" s="23" t="s">
        <v>107</v>
      </c>
      <c r="C83" s="23" t="s">
        <v>70</v>
      </c>
      <c r="D83" s="23" t="s">
        <v>58</v>
      </c>
      <c r="E83" s="12">
        <f>7041.77+3337.87</f>
        <v>10379.64</v>
      </c>
      <c r="F83" s="24" t="s">
        <v>338</v>
      </c>
      <c r="G83" s="24">
        <f>('[3]гук(2016)'!$CT$73+'[3]гук(2016)'!$CT$74+'[3]гук(2016)'!$CT$75)*12*'[3]гук(2016)'!$CT$4</f>
        <v>6627.931807200001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9" t="s">
        <v>108</v>
      </c>
      <c r="C84" s="9" t="s">
        <v>76</v>
      </c>
      <c r="D84" s="9">
        <f>E83</f>
        <v>10379.64</v>
      </c>
      <c r="E84" s="12"/>
      <c r="F84" s="34">
        <v>70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3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2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3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2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3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2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3" customFormat="1" ht="15.75">
      <c r="A88" s="26" t="s">
        <v>163</v>
      </c>
      <c r="B88" s="9" t="s">
        <v>111</v>
      </c>
      <c r="C88" s="9" t="s">
        <v>76</v>
      </c>
      <c r="D88" s="40">
        <f>E83/F84</f>
        <v>148.28057142857142</v>
      </c>
      <c r="E88" s="12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5" customFormat="1" ht="15.75">
      <c r="A89" s="35" t="s">
        <v>164</v>
      </c>
      <c r="B89" s="23" t="s">
        <v>107</v>
      </c>
      <c r="C89" s="23" t="s">
        <v>70</v>
      </c>
      <c r="D89" s="23" t="s">
        <v>24</v>
      </c>
      <c r="E89" s="12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9" t="s">
        <v>108</v>
      </c>
      <c r="C90" s="9" t="s">
        <v>76</v>
      </c>
      <c r="D90" s="27">
        <f>E91+E95</f>
        <v>56766.36</v>
      </c>
      <c r="E90" s="12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3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12">
        <f>'[1]2018 Управл'!$V$35</f>
        <v>18159.33</v>
      </c>
      <c r="F91" s="24" t="s">
        <v>340</v>
      </c>
      <c r="G91" s="34">
        <f>'[3]гук(2016)'!$CT$76*6*'[3]гук(2016)'!$CT$4</f>
        <v>14560.929481199997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3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12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3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12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3" customFormat="1" ht="15.75">
      <c r="A94" s="26" t="s">
        <v>169</v>
      </c>
      <c r="B94" s="9" t="s">
        <v>111</v>
      </c>
      <c r="C94" s="9" t="s">
        <v>76</v>
      </c>
      <c r="D94" s="40">
        <f>E91/E2</f>
        <v>5.332979941851929</v>
      </c>
      <c r="E94" s="12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3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12">
        <f>'[1]2018 Управл'!$Z$35</f>
        <v>38607.03</v>
      </c>
      <c r="F95" s="24" t="s">
        <v>340</v>
      </c>
      <c r="G95" s="34">
        <f>'[3]гук(2016)'!$CT$78*6*'[3]гук(2016)'!$CT$4</f>
        <v>38307.375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3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12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3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12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3" customFormat="1" ht="15.75">
      <c r="A98" s="26" t="s">
        <v>173</v>
      </c>
      <c r="B98" s="9" t="s">
        <v>111</v>
      </c>
      <c r="C98" s="9" t="s">
        <v>76</v>
      </c>
      <c r="D98" s="40">
        <f>E95/E2</f>
        <v>11.338001820798214</v>
      </c>
      <c r="E98" s="12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5" customFormat="1" ht="47.25">
      <c r="A99" s="35" t="s">
        <v>175</v>
      </c>
      <c r="B99" s="23" t="s">
        <v>107</v>
      </c>
      <c r="C99" s="23" t="s">
        <v>70</v>
      </c>
      <c r="D99" s="23" t="s">
        <v>26</v>
      </c>
      <c r="E99" s="12"/>
      <c r="F99" s="9" t="s">
        <v>339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9" t="s">
        <v>108</v>
      </c>
      <c r="C100" s="9" t="s">
        <v>76</v>
      </c>
      <c r="D100" s="9">
        <f>E101+E105</f>
        <v>386.96</v>
      </c>
      <c r="E100" s="12"/>
      <c r="F100" s="9">
        <v>716.6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3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44" t="s">
        <v>373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3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2"/>
      <c r="F102" s="4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3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2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3" customFormat="1" ht="31.5">
      <c r="A104" s="26" t="s">
        <v>180</v>
      </c>
      <c r="B104" s="9" t="s">
        <v>111</v>
      </c>
      <c r="C104" s="9" t="s">
        <v>76</v>
      </c>
      <c r="D104" s="40">
        <f>E101/F100</f>
        <v>0</v>
      </c>
      <c r="E104" s="12"/>
      <c r="F104" s="9" t="s">
        <v>339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3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2">
        <v>386.96</v>
      </c>
      <c r="F105" s="9">
        <f>F100</f>
        <v>716.6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3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2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3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2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3" customFormat="1" ht="15.75">
      <c r="A108" s="26" t="s">
        <v>184</v>
      </c>
      <c r="B108" s="9" t="s">
        <v>111</v>
      </c>
      <c r="C108" s="9" t="s">
        <v>76</v>
      </c>
      <c r="D108" s="40">
        <f>E105/F105</f>
        <v>0.5399944180854033</v>
      </c>
      <c r="E108" s="12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5" customFormat="1" ht="63">
      <c r="A109" s="35" t="s">
        <v>185</v>
      </c>
      <c r="B109" s="23" t="s">
        <v>107</v>
      </c>
      <c r="C109" s="23" t="s">
        <v>70</v>
      </c>
      <c r="D109" s="23" t="s">
        <v>29</v>
      </c>
      <c r="E109" s="12"/>
      <c r="F109" s="3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E111+E115+E123+E127+E131+E135+E139+E143+E147+E151+E155+E159+E163+E119</f>
        <v>88242.0458</v>
      </c>
      <c r="E110" s="12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3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2">
        <v>1439.49</v>
      </c>
      <c r="F111" s="34">
        <f>('[3]гук(2016)'!$CT$53+'[3]гук(2016)'!$CT$60)*12*'[3]гук(2016)'!$CT$4</f>
        <v>1879.6152000000002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3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2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3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2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3" customFormat="1" ht="15.75">
      <c r="A114" s="26" t="s">
        <v>190</v>
      </c>
      <c r="B114" s="9" t="s">
        <v>111</v>
      </c>
      <c r="C114" s="9" t="s">
        <v>76</v>
      </c>
      <c r="D114" s="40">
        <f>E111/E2</f>
        <v>0.4227452938239699</v>
      </c>
      <c r="E114" s="12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3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2">
        <v>7309.05</v>
      </c>
      <c r="F115" s="34">
        <f>'[3]гук(2016)'!$CT$46*12*'[3]гук(2016)'!$CT$4</f>
        <v>6496.930799999999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3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2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3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2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3" customFormat="1" ht="15.75">
      <c r="A118" s="26" t="s">
        <v>194</v>
      </c>
      <c r="B118" s="9" t="s">
        <v>111</v>
      </c>
      <c r="C118" s="9" t="s">
        <v>76</v>
      </c>
      <c r="D118" s="40">
        <f>E115/E2</f>
        <v>2.1465008369798246</v>
      </c>
      <c r="E118" s="12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3" customFormat="1" ht="31.5">
      <c r="A119" s="26"/>
      <c r="B119" s="9" t="s">
        <v>109</v>
      </c>
      <c r="C119" s="9" t="s">
        <v>70</v>
      </c>
      <c r="D119" s="40" t="s">
        <v>384</v>
      </c>
      <c r="E119" s="12">
        <v>1234.38</v>
      </c>
      <c r="F119" s="34">
        <f>'[3]гук(2016)'!$CT$50*'[3]гук(2016)'!$CT$4*12</f>
        <v>1675.3092000000001</v>
      </c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3" customFormat="1" ht="15.75">
      <c r="A120" s="26"/>
      <c r="B120" s="9" t="s">
        <v>110</v>
      </c>
      <c r="C120" s="9" t="s">
        <v>70</v>
      </c>
      <c r="D120" s="40" t="s">
        <v>27</v>
      </c>
      <c r="E120" s="12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3" customFormat="1" ht="15.75">
      <c r="A121" s="26"/>
      <c r="B121" s="9" t="s">
        <v>67</v>
      </c>
      <c r="C121" s="9" t="s">
        <v>70</v>
      </c>
      <c r="D121" s="40" t="s">
        <v>12</v>
      </c>
      <c r="E121" s="12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3" customFormat="1" ht="15.75">
      <c r="A122" s="26"/>
      <c r="B122" s="9" t="s">
        <v>111</v>
      </c>
      <c r="C122" s="9" t="s">
        <v>76</v>
      </c>
      <c r="D122" s="40">
        <f>E119/E2</f>
        <v>0.3625091774103551</v>
      </c>
      <c r="E122" s="12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3" customFormat="1" ht="31.5">
      <c r="A123" s="26" t="s">
        <v>195</v>
      </c>
      <c r="B123" s="9" t="s">
        <v>109</v>
      </c>
      <c r="C123" s="9" t="s">
        <v>70</v>
      </c>
      <c r="D123" s="9" t="s">
        <v>3</v>
      </c>
      <c r="E123" s="12">
        <v>2513.36</v>
      </c>
      <c r="F123" s="34">
        <f>('[3]гук(2016)'!$CT$52+'[3]гук(2016)'!$CT$58)*12*'[3]гук(2016)'!$CT$4</f>
        <v>2778.5616</v>
      </c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3" customFormat="1" ht="15.75">
      <c r="A124" s="26" t="s">
        <v>196</v>
      </c>
      <c r="B124" s="9" t="s">
        <v>110</v>
      </c>
      <c r="C124" s="9" t="s">
        <v>70</v>
      </c>
      <c r="D124" s="9" t="s">
        <v>33</v>
      </c>
      <c r="E124" s="12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3" customFormat="1" ht="15.75">
      <c r="A125" s="26" t="s">
        <v>197</v>
      </c>
      <c r="B125" s="9" t="s">
        <v>67</v>
      </c>
      <c r="C125" s="9" t="s">
        <v>70</v>
      </c>
      <c r="D125" s="9" t="s">
        <v>12</v>
      </c>
      <c r="E125" s="12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3" customFormat="1" ht="15.75">
      <c r="A126" s="26" t="s">
        <v>198</v>
      </c>
      <c r="B126" s="9" t="s">
        <v>111</v>
      </c>
      <c r="C126" s="9" t="s">
        <v>76</v>
      </c>
      <c r="D126" s="40">
        <f>E123/E2</f>
        <v>0.7381163548794456</v>
      </c>
      <c r="E126" s="12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3" customFormat="1" ht="31.5">
      <c r="A127" s="26" t="s">
        <v>199</v>
      </c>
      <c r="B127" s="9" t="s">
        <v>109</v>
      </c>
      <c r="C127" s="9" t="s">
        <v>70</v>
      </c>
      <c r="D127" s="9" t="s">
        <v>2</v>
      </c>
      <c r="E127" s="12">
        <f>F127</f>
        <v>29379.2028</v>
      </c>
      <c r="F127" s="34">
        <f>('[3]гук(2016)'!$CT$48+'[3]гук(2016)'!$CT$56)*12*'[3]гук(2016)'!$CT$4</f>
        <v>29379.2028</v>
      </c>
      <c r="G127" s="12">
        <v>27761.05</v>
      </c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3" customFormat="1" ht="15.75">
      <c r="A128" s="26" t="s">
        <v>200</v>
      </c>
      <c r="B128" s="9" t="s">
        <v>110</v>
      </c>
      <c r="C128" s="9" t="s">
        <v>70</v>
      </c>
      <c r="D128" s="9" t="s">
        <v>34</v>
      </c>
      <c r="E128" s="12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3" customFormat="1" ht="15.75">
      <c r="A129" s="26" t="s">
        <v>201</v>
      </c>
      <c r="B129" s="9" t="s">
        <v>67</v>
      </c>
      <c r="C129" s="9" t="s">
        <v>70</v>
      </c>
      <c r="D129" s="9" t="s">
        <v>12</v>
      </c>
      <c r="E129" s="12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3" customFormat="1" ht="15.75">
      <c r="A130" s="26" t="s">
        <v>202</v>
      </c>
      <c r="B130" s="9" t="s">
        <v>111</v>
      </c>
      <c r="C130" s="9" t="s">
        <v>76</v>
      </c>
      <c r="D130" s="40">
        <f>E127/E2</f>
        <v>8.628</v>
      </c>
      <c r="E130" s="12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3" customFormat="1" ht="47.25">
      <c r="A131" s="26" t="s">
        <v>203</v>
      </c>
      <c r="B131" s="9" t="s">
        <v>109</v>
      </c>
      <c r="C131" s="9" t="s">
        <v>70</v>
      </c>
      <c r="D131" s="9" t="s">
        <v>35</v>
      </c>
      <c r="E131" s="12">
        <f>F131</f>
        <v>23250.0228</v>
      </c>
      <c r="F131" s="34">
        <f>('[3]гук(2016)'!$CT$47+'[3]гук(2016)'!$CT$55)*12*'[3]гук(2016)'!$CT$4</f>
        <v>23250.0228</v>
      </c>
      <c r="G131" s="12">
        <v>20156.81</v>
      </c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3" customFormat="1" ht="15.75">
      <c r="A132" s="26" t="s">
        <v>204</v>
      </c>
      <c r="B132" s="9" t="s">
        <v>110</v>
      </c>
      <c r="C132" s="9" t="s">
        <v>70</v>
      </c>
      <c r="D132" s="9" t="s">
        <v>36</v>
      </c>
      <c r="E132" s="12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3" customFormat="1" ht="15.75">
      <c r="A133" s="26" t="s">
        <v>205</v>
      </c>
      <c r="B133" s="9" t="s">
        <v>67</v>
      </c>
      <c r="C133" s="9" t="s">
        <v>70</v>
      </c>
      <c r="D133" s="9" t="s">
        <v>12</v>
      </c>
      <c r="E133" s="12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3" customFormat="1" ht="15.75">
      <c r="A134" s="26" t="s">
        <v>206</v>
      </c>
      <c r="B134" s="9" t="s">
        <v>111</v>
      </c>
      <c r="C134" s="9" t="s">
        <v>76</v>
      </c>
      <c r="D134" s="40">
        <f>E131/E2</f>
        <v>6.827999999999999</v>
      </c>
      <c r="E134" s="12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3" customFormat="1" ht="31.5">
      <c r="A135" s="26" t="s">
        <v>207</v>
      </c>
      <c r="B135" s="9" t="s">
        <v>109</v>
      </c>
      <c r="C135" s="9" t="s">
        <v>70</v>
      </c>
      <c r="D135" s="9" t="s">
        <v>37</v>
      </c>
      <c r="E135" s="12">
        <v>11597.771</v>
      </c>
      <c r="F135" s="34">
        <f>'[3]гук(2016)'!$CT$59*12*'[3]гук(2016)'!$CT$4</f>
        <v>11604.580799999998</v>
      </c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3" customFormat="1" ht="15.75">
      <c r="A136" s="26" t="s">
        <v>208</v>
      </c>
      <c r="B136" s="9" t="s">
        <v>110</v>
      </c>
      <c r="C136" s="9" t="s">
        <v>70</v>
      </c>
      <c r="D136" s="9" t="s">
        <v>378</v>
      </c>
      <c r="E136" s="12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3" customFormat="1" ht="15.75">
      <c r="A137" s="26" t="s">
        <v>209</v>
      </c>
      <c r="B137" s="9" t="s">
        <v>67</v>
      </c>
      <c r="C137" s="9" t="s">
        <v>70</v>
      </c>
      <c r="D137" s="9" t="s">
        <v>12</v>
      </c>
      <c r="E137" s="12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3" customFormat="1" ht="15.75">
      <c r="A138" s="26" t="s">
        <v>210</v>
      </c>
      <c r="B138" s="9" t="s">
        <v>111</v>
      </c>
      <c r="C138" s="9" t="s">
        <v>76</v>
      </c>
      <c r="D138" s="40">
        <f>E135/E2</f>
        <v>3.4060001174708527</v>
      </c>
      <c r="E138" s="12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3" customFormat="1" ht="31.5">
      <c r="A139" s="26" t="s">
        <v>211</v>
      </c>
      <c r="B139" s="9" t="s">
        <v>109</v>
      </c>
      <c r="C139" s="9" t="s">
        <v>70</v>
      </c>
      <c r="D139" s="9" t="s">
        <v>39</v>
      </c>
      <c r="E139" s="12">
        <f>F139</f>
        <v>8826.0192</v>
      </c>
      <c r="F139" s="34">
        <f>'[3]гук(2016)'!$CT$51*12*'[3]гук(2016)'!$CT$4</f>
        <v>8826.0192</v>
      </c>
      <c r="G139" s="12">
        <v>2801.04</v>
      </c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3" customFormat="1" ht="15.75">
      <c r="A140" s="26" t="s">
        <v>212</v>
      </c>
      <c r="B140" s="9" t="s">
        <v>110</v>
      </c>
      <c r="C140" s="9" t="s">
        <v>70</v>
      </c>
      <c r="D140" s="9" t="s">
        <v>27</v>
      </c>
      <c r="E140" s="12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3" customFormat="1" ht="15.75">
      <c r="A141" s="26" t="s">
        <v>213</v>
      </c>
      <c r="B141" s="9" t="s">
        <v>67</v>
      </c>
      <c r="C141" s="9" t="s">
        <v>70</v>
      </c>
      <c r="D141" s="9" t="s">
        <v>12</v>
      </c>
      <c r="E141" s="12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3" customFormat="1" ht="15.75">
      <c r="A142" s="26" t="s">
        <v>214</v>
      </c>
      <c r="B142" s="9" t="s">
        <v>111</v>
      </c>
      <c r="C142" s="9" t="s">
        <v>76</v>
      </c>
      <c r="D142" s="40">
        <f>E139/E2</f>
        <v>2.592</v>
      </c>
      <c r="E142" s="12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3" customFormat="1" ht="31.5">
      <c r="A143" s="26" t="s">
        <v>215</v>
      </c>
      <c r="B143" s="9" t="s">
        <v>109</v>
      </c>
      <c r="C143" s="9" t="s">
        <v>70</v>
      </c>
      <c r="D143" s="9" t="s">
        <v>40</v>
      </c>
      <c r="E143" s="12">
        <v>0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3" customFormat="1" ht="15.75">
      <c r="A144" s="26" t="s">
        <v>216</v>
      </c>
      <c r="B144" s="9" t="s">
        <v>110</v>
      </c>
      <c r="C144" s="9" t="s">
        <v>70</v>
      </c>
      <c r="D144" s="9" t="s">
        <v>34</v>
      </c>
      <c r="E144" s="12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3" customFormat="1" ht="15.75">
      <c r="A145" s="26" t="s">
        <v>217</v>
      </c>
      <c r="B145" s="9" t="s">
        <v>67</v>
      </c>
      <c r="C145" s="9" t="s">
        <v>70</v>
      </c>
      <c r="D145" s="9" t="s">
        <v>12</v>
      </c>
      <c r="E145" s="12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3" customFormat="1" ht="15.75">
      <c r="A146" s="26" t="s">
        <v>218</v>
      </c>
      <c r="B146" s="9" t="s">
        <v>111</v>
      </c>
      <c r="C146" s="9" t="s">
        <v>76</v>
      </c>
      <c r="D146" s="40">
        <f>E143/E2</f>
        <v>0</v>
      </c>
      <c r="E146" s="1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3" customFormat="1" ht="31.5">
      <c r="A147" s="26" t="s">
        <v>353</v>
      </c>
      <c r="B147" s="9" t="s">
        <v>109</v>
      </c>
      <c r="C147" s="9" t="s">
        <v>70</v>
      </c>
      <c r="D147" s="9" t="s">
        <v>335</v>
      </c>
      <c r="E147" s="12">
        <v>2325</v>
      </c>
      <c r="F147" s="34">
        <f>'[3]гук(2016)'!$CT$57*12*'[3]гук(2016)'!$CT$4</f>
        <v>2329.0884</v>
      </c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3" customFormat="1" ht="15.75">
      <c r="A148" s="26" t="s">
        <v>354</v>
      </c>
      <c r="B148" s="9" t="s">
        <v>110</v>
      </c>
      <c r="C148" s="9" t="s">
        <v>70</v>
      </c>
      <c r="D148" s="9" t="s">
        <v>377</v>
      </c>
      <c r="E148" s="12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3" customFormat="1" ht="15.75">
      <c r="A149" s="26" t="s">
        <v>355</v>
      </c>
      <c r="B149" s="9" t="s">
        <v>67</v>
      </c>
      <c r="C149" s="9" t="s">
        <v>70</v>
      </c>
      <c r="D149" s="9" t="s">
        <v>12</v>
      </c>
      <c r="E149" s="12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3" customFormat="1" ht="15.75">
      <c r="A150" s="26" t="s">
        <v>356</v>
      </c>
      <c r="B150" s="9" t="s">
        <v>111</v>
      </c>
      <c r="C150" s="9" t="s">
        <v>76</v>
      </c>
      <c r="D150" s="40">
        <f>E147/E2</f>
        <v>0.6827993304161405</v>
      </c>
      <c r="E150" s="12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3" customFormat="1" ht="31.5">
      <c r="A151" s="26"/>
      <c r="B151" s="9" t="s">
        <v>109</v>
      </c>
      <c r="C151" s="9" t="s">
        <v>70</v>
      </c>
      <c r="D151" s="40" t="s">
        <v>334</v>
      </c>
      <c r="E151" s="12">
        <v>367.75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3" customFormat="1" ht="15.75">
      <c r="A152" s="26"/>
      <c r="B152" s="9" t="s">
        <v>110</v>
      </c>
      <c r="C152" s="9" t="s">
        <v>70</v>
      </c>
      <c r="D152" s="40" t="s">
        <v>34</v>
      </c>
      <c r="E152" s="12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3" customFormat="1" ht="15.75">
      <c r="A153" s="26"/>
      <c r="B153" s="9" t="s">
        <v>67</v>
      </c>
      <c r="C153" s="9" t="s">
        <v>70</v>
      </c>
      <c r="D153" s="40" t="s">
        <v>12</v>
      </c>
      <c r="E153" s="12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3" customFormat="1" ht="15.75">
      <c r="A154" s="26"/>
      <c r="B154" s="9" t="s">
        <v>111</v>
      </c>
      <c r="C154" s="9" t="s">
        <v>76</v>
      </c>
      <c r="D154" s="40">
        <f>E151/E2</f>
        <v>0.10799976505829491</v>
      </c>
      <c r="E154" s="12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3" customFormat="1" ht="31.5">
      <c r="A155" s="26" t="s">
        <v>357</v>
      </c>
      <c r="B155" s="9" t="s">
        <v>109</v>
      </c>
      <c r="C155" s="9" t="s">
        <v>70</v>
      </c>
      <c r="D155" s="40" t="s">
        <v>336</v>
      </c>
      <c r="E155" s="12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3" customFormat="1" ht="15.75">
      <c r="A156" s="26" t="s">
        <v>358</v>
      </c>
      <c r="B156" s="9" t="s">
        <v>110</v>
      </c>
      <c r="C156" s="9" t="s">
        <v>70</v>
      </c>
      <c r="D156" s="40" t="s">
        <v>27</v>
      </c>
      <c r="E156" s="12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3" customFormat="1" ht="15.75">
      <c r="A157" s="26" t="s">
        <v>359</v>
      </c>
      <c r="B157" s="9" t="s">
        <v>67</v>
      </c>
      <c r="C157" s="9" t="s">
        <v>70</v>
      </c>
      <c r="D157" s="40" t="s">
        <v>12</v>
      </c>
      <c r="E157" s="12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3" customFormat="1" ht="15.75">
      <c r="A158" s="26" t="s">
        <v>360</v>
      </c>
      <c r="B158" s="9" t="s">
        <v>111</v>
      </c>
      <c r="C158" s="9" t="s">
        <v>76</v>
      </c>
      <c r="D158" s="40">
        <f>E155/E2</f>
        <v>0</v>
      </c>
      <c r="E158" s="12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3" customFormat="1" ht="31.5">
      <c r="A159" s="26" t="s">
        <v>361</v>
      </c>
      <c r="B159" s="9" t="s">
        <v>109</v>
      </c>
      <c r="C159" s="9" t="s">
        <v>70</v>
      </c>
      <c r="D159" s="40" t="s">
        <v>333</v>
      </c>
      <c r="E159" s="12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3" customFormat="1" ht="15.75">
      <c r="A160" s="26" t="s">
        <v>362</v>
      </c>
      <c r="B160" s="9" t="s">
        <v>110</v>
      </c>
      <c r="C160" s="9" t="s">
        <v>70</v>
      </c>
      <c r="D160" s="40" t="s">
        <v>27</v>
      </c>
      <c r="E160" s="12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3" customFormat="1" ht="15.75">
      <c r="A161" s="26" t="s">
        <v>363</v>
      </c>
      <c r="B161" s="9" t="s">
        <v>67</v>
      </c>
      <c r="C161" s="9" t="s">
        <v>70</v>
      </c>
      <c r="D161" s="40" t="s">
        <v>12</v>
      </c>
      <c r="E161" s="12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3" customFormat="1" ht="15.75">
      <c r="A162" s="26" t="s">
        <v>364</v>
      </c>
      <c r="B162" s="9" t="s">
        <v>111</v>
      </c>
      <c r="C162" s="9" t="s">
        <v>76</v>
      </c>
      <c r="D162" s="40">
        <f>E159/E2</f>
        <v>0</v>
      </c>
      <c r="E162" s="12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3" customFormat="1" ht="31.5">
      <c r="A163" s="26" t="s">
        <v>365</v>
      </c>
      <c r="B163" s="9" t="s">
        <v>109</v>
      </c>
      <c r="C163" s="9" t="s">
        <v>70</v>
      </c>
      <c r="D163" s="9" t="s">
        <v>330</v>
      </c>
      <c r="E163" s="12">
        <v>0</v>
      </c>
      <c r="F163" s="30"/>
      <c r="G163" s="31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3" customFormat="1" ht="15.75">
      <c r="A164" s="26" t="s">
        <v>366</v>
      </c>
      <c r="B164" s="9" t="s">
        <v>110</v>
      </c>
      <c r="C164" s="9" t="s">
        <v>70</v>
      </c>
      <c r="D164" s="9" t="s">
        <v>27</v>
      </c>
      <c r="E164" s="12"/>
      <c r="F164" s="29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3" customFormat="1" ht="15.75">
      <c r="A165" s="26" t="s">
        <v>367</v>
      </c>
      <c r="B165" s="9" t="s">
        <v>67</v>
      </c>
      <c r="C165" s="9" t="s">
        <v>70</v>
      </c>
      <c r="D165" s="9" t="s">
        <v>12</v>
      </c>
      <c r="E165" s="12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3" customFormat="1" ht="15.75">
      <c r="A166" s="26" t="s">
        <v>368</v>
      </c>
      <c r="B166" s="9" t="s">
        <v>111</v>
      </c>
      <c r="C166" s="9" t="s">
        <v>76</v>
      </c>
      <c r="D166" s="40">
        <f>E163/E2</f>
        <v>0</v>
      </c>
      <c r="E166" s="12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3" customFormat="1" ht="47.25">
      <c r="A167" s="35" t="s">
        <v>219</v>
      </c>
      <c r="B167" s="23" t="s">
        <v>107</v>
      </c>
      <c r="C167" s="23" t="s">
        <v>70</v>
      </c>
      <c r="D167" s="23" t="s">
        <v>41</v>
      </c>
      <c r="E167" s="12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3" customFormat="1" ht="15.75">
      <c r="A168" s="26" t="s">
        <v>220</v>
      </c>
      <c r="B168" s="9" t="s">
        <v>108</v>
      </c>
      <c r="C168" s="9" t="s">
        <v>76</v>
      </c>
      <c r="D168" s="27">
        <f>E169+E173+E177+E181+E185+E189+E193+E197+E201+E205</f>
        <v>96496.90385320001</v>
      </c>
      <c r="E168" s="12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3" customFormat="1" ht="31.5">
      <c r="A169" s="26" t="s">
        <v>221</v>
      </c>
      <c r="B169" s="9" t="s">
        <v>109</v>
      </c>
      <c r="C169" s="9" t="s">
        <v>70</v>
      </c>
      <c r="D169" s="9" t="s">
        <v>42</v>
      </c>
      <c r="E169" s="12">
        <f>('[3]гук(2016)'!$CT$39+'[3]гук(2016)'!$CT$43)*12*'[3]гук(2016)'!$CT$4</f>
        <v>5160.646976399999</v>
      </c>
      <c r="F169" s="34">
        <v>1</v>
      </c>
      <c r="G169" s="34">
        <f>'[3]гук(2016)'!$CT$39*12*E2</f>
        <v>3022.7889923999996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3" customFormat="1" ht="15.75">
      <c r="A170" s="26" t="s">
        <v>222</v>
      </c>
      <c r="B170" s="9" t="s">
        <v>110</v>
      </c>
      <c r="C170" s="9" t="s">
        <v>70</v>
      </c>
      <c r="D170" s="9" t="s">
        <v>43</v>
      </c>
      <c r="E170" s="12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3" customFormat="1" ht="15.75">
      <c r="A171" s="26" t="s">
        <v>223</v>
      </c>
      <c r="B171" s="9" t="s">
        <v>67</v>
      </c>
      <c r="C171" s="9" t="s">
        <v>70</v>
      </c>
      <c r="D171" s="9" t="s">
        <v>22</v>
      </c>
      <c r="E171" s="12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3" customFormat="1" ht="15.75">
      <c r="A172" s="26" t="s">
        <v>224</v>
      </c>
      <c r="B172" s="9" t="s">
        <v>111</v>
      </c>
      <c r="C172" s="9" t="s">
        <v>76</v>
      </c>
      <c r="D172" s="40">
        <f>E169/F169</f>
        <v>5160.646976399999</v>
      </c>
      <c r="E172" s="12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3" customFormat="1" ht="31.5">
      <c r="A173" s="26"/>
      <c r="B173" s="9" t="s">
        <v>109</v>
      </c>
      <c r="C173" s="9" t="s">
        <v>70</v>
      </c>
      <c r="D173" s="9" t="s">
        <v>376</v>
      </c>
      <c r="E173" s="12">
        <f>('[4]гук(2016)'!$CT$38+'[4]гук(2016)'!$CT$42)*12*'[4]гук(2016)'!$CT$4+16868.82</f>
        <v>25080.6545028</v>
      </c>
      <c r="F173" s="34">
        <v>1</v>
      </c>
      <c r="G173" s="34">
        <f>'[3]гук(2016)'!$CT$38*12*E2</f>
        <v>4246.214181599999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3" customFormat="1" ht="15.75">
      <c r="A174" s="26"/>
      <c r="B174" s="9" t="s">
        <v>110</v>
      </c>
      <c r="C174" s="9" t="s">
        <v>70</v>
      </c>
      <c r="D174" s="9" t="s">
        <v>43</v>
      </c>
      <c r="E174" s="12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3" customFormat="1" ht="15.75">
      <c r="A175" s="26"/>
      <c r="B175" s="9" t="s">
        <v>67</v>
      </c>
      <c r="C175" s="9" t="s">
        <v>70</v>
      </c>
      <c r="D175" s="9" t="s">
        <v>22</v>
      </c>
      <c r="E175" s="12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3" customFormat="1" ht="15.75">
      <c r="A176" s="26"/>
      <c r="B176" s="9" t="s">
        <v>111</v>
      </c>
      <c r="C176" s="9" t="s">
        <v>76</v>
      </c>
      <c r="D176" s="40">
        <f>E173/F173</f>
        <v>25080.6545028</v>
      </c>
      <c r="E176" s="12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3" customFormat="1" ht="31.5">
      <c r="A177" s="26" t="s">
        <v>225</v>
      </c>
      <c r="B177" s="9" t="s">
        <v>109</v>
      </c>
      <c r="C177" s="9" t="s">
        <v>70</v>
      </c>
      <c r="D177" s="9" t="s">
        <v>44</v>
      </c>
      <c r="E177" s="12">
        <v>3814.46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3" customFormat="1" ht="15.75">
      <c r="A178" s="26" t="s">
        <v>226</v>
      </c>
      <c r="B178" s="9" t="s">
        <v>110</v>
      </c>
      <c r="C178" s="9" t="s">
        <v>70</v>
      </c>
      <c r="D178" s="9" t="s">
        <v>27</v>
      </c>
      <c r="E178" s="12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3" customFormat="1" ht="15.75">
      <c r="A179" s="26" t="s">
        <v>227</v>
      </c>
      <c r="B179" s="9" t="s">
        <v>67</v>
      </c>
      <c r="C179" s="9" t="s">
        <v>70</v>
      </c>
      <c r="D179" s="9" t="s">
        <v>12</v>
      </c>
      <c r="E179" s="12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3" customFormat="1" ht="15.75">
      <c r="A180" s="26" t="s">
        <v>228</v>
      </c>
      <c r="B180" s="9" t="s">
        <v>111</v>
      </c>
      <c r="C180" s="9" t="s">
        <v>76</v>
      </c>
      <c r="D180" s="40">
        <f>E177/E2</f>
        <v>1.1202196704942586</v>
      </c>
      <c r="E180" s="12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3" customFormat="1" ht="31.5">
      <c r="A181" s="26" t="s">
        <v>229</v>
      </c>
      <c r="B181" s="9" t="s">
        <v>109</v>
      </c>
      <c r="C181" s="9" t="s">
        <v>70</v>
      </c>
      <c r="D181" s="9" t="s">
        <v>45</v>
      </c>
      <c r="E181" s="12">
        <v>991.64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3" customFormat="1" ht="15.75">
      <c r="A182" s="26" t="s">
        <v>230</v>
      </c>
      <c r="B182" s="9" t="s">
        <v>110</v>
      </c>
      <c r="C182" s="9" t="s">
        <v>70</v>
      </c>
      <c r="D182" s="9" t="s">
        <v>27</v>
      </c>
      <c r="E182" s="12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3" customFormat="1" ht="15.75">
      <c r="A183" s="26" t="s">
        <v>231</v>
      </c>
      <c r="B183" s="9" t="s">
        <v>67</v>
      </c>
      <c r="C183" s="9" t="s">
        <v>70</v>
      </c>
      <c r="D183" s="9" t="s">
        <v>12</v>
      </c>
      <c r="E183" s="12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3" customFormat="1" ht="15.75">
      <c r="A184" s="26" t="s">
        <v>232</v>
      </c>
      <c r="B184" s="9" t="s">
        <v>111</v>
      </c>
      <c r="C184" s="9" t="s">
        <v>76</v>
      </c>
      <c r="D184" s="40">
        <f>E181/E2</f>
        <v>0.2912219905435964</v>
      </c>
      <c r="E184" s="12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3" customFormat="1" ht="31.5">
      <c r="A185" s="26" t="s">
        <v>233</v>
      </c>
      <c r="B185" s="9" t="s">
        <v>109</v>
      </c>
      <c r="C185" s="9" t="s">
        <v>70</v>
      </c>
      <c r="D185" s="9" t="s">
        <v>46</v>
      </c>
      <c r="E185" s="12">
        <f>5040.02+2580.82</f>
        <v>7620.84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3" customFormat="1" ht="15.75">
      <c r="A186" s="26" t="s">
        <v>234</v>
      </c>
      <c r="B186" s="9" t="s">
        <v>110</v>
      </c>
      <c r="C186" s="9" t="s">
        <v>70</v>
      </c>
      <c r="D186" s="9" t="s">
        <v>27</v>
      </c>
      <c r="E186" s="12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3" customFormat="1" ht="15.75">
      <c r="A187" s="26" t="s">
        <v>235</v>
      </c>
      <c r="B187" s="9" t="s">
        <v>67</v>
      </c>
      <c r="C187" s="9" t="s">
        <v>70</v>
      </c>
      <c r="D187" s="9" t="s">
        <v>12</v>
      </c>
      <c r="E187" s="12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3" customFormat="1" ht="15.75">
      <c r="A188" s="26" t="s">
        <v>236</v>
      </c>
      <c r="B188" s="9" t="s">
        <v>111</v>
      </c>
      <c r="C188" s="9" t="s">
        <v>76</v>
      </c>
      <c r="D188" s="40">
        <f>E185/E2</f>
        <v>2.2380664297671142</v>
      </c>
      <c r="E188" s="12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3" customFormat="1" ht="31.5">
      <c r="A189" s="26" t="s">
        <v>237</v>
      </c>
      <c r="B189" s="9" t="s">
        <v>109</v>
      </c>
      <c r="C189" s="9" t="s">
        <v>70</v>
      </c>
      <c r="D189" s="9" t="s">
        <v>383</v>
      </c>
      <c r="E189" s="12">
        <f>1341.36+459.3</f>
        <v>1800.6599999999999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3" customFormat="1" ht="15.75">
      <c r="A190" s="26" t="s">
        <v>238</v>
      </c>
      <c r="B190" s="9" t="s">
        <v>110</v>
      </c>
      <c r="C190" s="9" t="s">
        <v>70</v>
      </c>
      <c r="D190" s="9" t="s">
        <v>27</v>
      </c>
      <c r="E190" s="12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3" customFormat="1" ht="15.75">
      <c r="A191" s="26" t="s">
        <v>240</v>
      </c>
      <c r="B191" s="9" t="s">
        <v>67</v>
      </c>
      <c r="C191" s="9" t="s">
        <v>70</v>
      </c>
      <c r="D191" s="9" t="s">
        <v>12</v>
      </c>
      <c r="E191" s="12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3" customFormat="1" ht="15.75">
      <c r="A192" s="26" t="s">
        <v>241</v>
      </c>
      <c r="B192" s="9" t="s">
        <v>111</v>
      </c>
      <c r="C192" s="9" t="s">
        <v>76</v>
      </c>
      <c r="D192" s="40">
        <f>E189/E2</f>
        <v>0.5288126633579043</v>
      </c>
      <c r="E192" s="12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3" customFormat="1" ht="31.5">
      <c r="A193" s="26" t="s">
        <v>242</v>
      </c>
      <c r="B193" s="9" t="s">
        <v>109</v>
      </c>
      <c r="C193" s="9" t="s">
        <v>70</v>
      </c>
      <c r="D193" s="9" t="s">
        <v>47</v>
      </c>
      <c r="E193" s="12">
        <v>164.3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3" customFormat="1" ht="15.75">
      <c r="A194" s="26" t="s">
        <v>239</v>
      </c>
      <c r="B194" s="9" t="s">
        <v>110</v>
      </c>
      <c r="C194" s="9" t="s">
        <v>70</v>
      </c>
      <c r="D194" s="9" t="s">
        <v>27</v>
      </c>
      <c r="E194" s="12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3" customFormat="1" ht="15.75">
      <c r="A195" s="26" t="s">
        <v>243</v>
      </c>
      <c r="B195" s="9" t="s">
        <v>67</v>
      </c>
      <c r="C195" s="9" t="s">
        <v>70</v>
      </c>
      <c r="D195" s="9" t="s">
        <v>12</v>
      </c>
      <c r="E195" s="12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3" customFormat="1" ht="15.75">
      <c r="A196" s="26" t="s">
        <v>244</v>
      </c>
      <c r="B196" s="9" t="s">
        <v>111</v>
      </c>
      <c r="C196" s="9" t="s">
        <v>76</v>
      </c>
      <c r="D196" s="40">
        <f>E193/E2</f>
        <v>0.0482511526827406</v>
      </c>
      <c r="E196" s="12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3" customFormat="1" ht="31.5">
      <c r="A197" s="26" t="s">
        <v>245</v>
      </c>
      <c r="B197" s="9" t="s">
        <v>109</v>
      </c>
      <c r="C197" s="9" t="s">
        <v>70</v>
      </c>
      <c r="D197" s="9" t="s">
        <v>48</v>
      </c>
      <c r="E197" s="12">
        <v>6057.37</v>
      </c>
      <c r="F197" s="34" t="s">
        <v>331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3" customFormat="1" ht="15.75">
      <c r="A198" s="26" t="s">
        <v>246</v>
      </c>
      <c r="B198" s="9" t="s">
        <v>110</v>
      </c>
      <c r="C198" s="9" t="s">
        <v>70</v>
      </c>
      <c r="D198" s="9" t="s">
        <v>27</v>
      </c>
      <c r="E198" s="12"/>
      <c r="F198" s="34" t="s">
        <v>12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3" customFormat="1" ht="15.75">
      <c r="A199" s="26" t="s">
        <v>247</v>
      </c>
      <c r="B199" s="9" t="s">
        <v>67</v>
      </c>
      <c r="C199" s="9" t="s">
        <v>70</v>
      </c>
      <c r="D199" s="9" t="s">
        <v>12</v>
      </c>
      <c r="E199" s="12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3" customFormat="1" ht="15.75">
      <c r="A200" s="26" t="s">
        <v>248</v>
      </c>
      <c r="B200" s="9" t="s">
        <v>111</v>
      </c>
      <c r="C200" s="9" t="s">
        <v>76</v>
      </c>
      <c r="D200" s="40">
        <f>E197/E2</f>
        <v>1.7789110451969106</v>
      </c>
      <c r="E200" s="12"/>
      <c r="F200" s="34" t="s">
        <v>386</v>
      </c>
      <c r="G200" s="34" t="s">
        <v>385</v>
      </c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3" customFormat="1" ht="31.5">
      <c r="A201" s="26" t="s">
        <v>249</v>
      </c>
      <c r="B201" s="9" t="s">
        <v>109</v>
      </c>
      <c r="C201" s="9" t="s">
        <v>70</v>
      </c>
      <c r="D201" s="9" t="s">
        <v>49</v>
      </c>
      <c r="E201" s="12">
        <f>F201</f>
        <v>28353.382374</v>
      </c>
      <c r="F201" s="34">
        <f>'[3]гук(2016)'!$CT$25*12*'[3]гук(2016)'!$CT$4</f>
        <v>28353.382374</v>
      </c>
      <c r="G201" s="12">
        <v>13712.73</v>
      </c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3" customFormat="1" ht="15.75">
      <c r="A202" s="26" t="s">
        <v>250</v>
      </c>
      <c r="B202" s="9" t="s">
        <v>110</v>
      </c>
      <c r="C202" s="9" t="s">
        <v>70</v>
      </c>
      <c r="D202" s="9" t="s">
        <v>27</v>
      </c>
      <c r="E202" s="12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3" customFormat="1" ht="15.75">
      <c r="A203" s="26" t="s">
        <v>251</v>
      </c>
      <c r="B203" s="9" t="s">
        <v>67</v>
      </c>
      <c r="C203" s="9" t="s">
        <v>70</v>
      </c>
      <c r="D203" s="9" t="s">
        <v>12</v>
      </c>
      <c r="E203" s="1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3" customFormat="1" ht="15.75">
      <c r="A204" s="26" t="s">
        <v>252</v>
      </c>
      <c r="B204" s="9" t="s">
        <v>111</v>
      </c>
      <c r="C204" s="9" t="s">
        <v>76</v>
      </c>
      <c r="D204" s="40">
        <f>E201/E2</f>
        <v>8.326740000000001</v>
      </c>
      <c r="E204" s="1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3" customFormat="1" ht="31.5">
      <c r="A205" s="26"/>
      <c r="B205" s="9" t="s">
        <v>109</v>
      </c>
      <c r="C205" s="9" t="s">
        <v>70</v>
      </c>
      <c r="D205" s="40" t="s">
        <v>374</v>
      </c>
      <c r="E205" s="12">
        <v>17452.95</v>
      </c>
      <c r="F205" s="34">
        <f>'[3]гук(2016)'!$CT$11*12*'[3]гук(2016)'!$CT$4</f>
        <v>4356.416838</v>
      </c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3" customFormat="1" ht="15.75">
      <c r="A206" s="26"/>
      <c r="B206" s="9" t="s">
        <v>110</v>
      </c>
      <c r="C206" s="9" t="s">
        <v>70</v>
      </c>
      <c r="D206" s="40" t="s">
        <v>27</v>
      </c>
      <c r="E206" s="1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3" customFormat="1" ht="15.75">
      <c r="A207" s="26"/>
      <c r="B207" s="9" t="s">
        <v>67</v>
      </c>
      <c r="C207" s="9" t="s">
        <v>70</v>
      </c>
      <c r="D207" s="40" t="s">
        <v>12</v>
      </c>
      <c r="E207" s="1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3" customFormat="1" ht="15.75">
      <c r="A208" s="26"/>
      <c r="B208" s="9" t="s">
        <v>111</v>
      </c>
      <c r="C208" s="9" t="s">
        <v>76</v>
      </c>
      <c r="D208" s="40">
        <f>E205/E2</f>
        <v>5.125532289800594</v>
      </c>
      <c r="E208" s="1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3" customFormat="1" ht="47.25">
      <c r="A209" s="35" t="s">
        <v>287</v>
      </c>
      <c r="B209" s="23" t="s">
        <v>107</v>
      </c>
      <c r="C209" s="23" t="s">
        <v>70</v>
      </c>
      <c r="D209" s="23" t="s">
        <v>50</v>
      </c>
      <c r="E209" s="1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3" customFormat="1" ht="18.75">
      <c r="A210" s="26" t="s">
        <v>253</v>
      </c>
      <c r="B210" s="9" t="s">
        <v>108</v>
      </c>
      <c r="C210" s="9" t="s">
        <v>76</v>
      </c>
      <c r="D210" s="27">
        <f>E211+E215+E219+E223+E227+E231+E235+E239+E243+E247</f>
        <v>14634.220000000001</v>
      </c>
      <c r="E210" s="12"/>
      <c r="F210" s="32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3" customFormat="1" ht="31.5">
      <c r="A211" s="26" t="s">
        <v>254</v>
      </c>
      <c r="B211" s="9" t="s">
        <v>109</v>
      </c>
      <c r="C211" s="9" t="s">
        <v>70</v>
      </c>
      <c r="D211" s="9" t="s">
        <v>51</v>
      </c>
      <c r="E211" s="12">
        <v>0</v>
      </c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3" customFormat="1" ht="15.75">
      <c r="A212" s="26" t="s">
        <v>283</v>
      </c>
      <c r="B212" s="9" t="s">
        <v>110</v>
      </c>
      <c r="C212" s="9" t="s">
        <v>70</v>
      </c>
      <c r="D212" s="9" t="s">
        <v>27</v>
      </c>
      <c r="E212" s="1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3" customFormat="1" ht="15.75">
      <c r="A213" s="26" t="s">
        <v>255</v>
      </c>
      <c r="B213" s="9" t="s">
        <v>67</v>
      </c>
      <c r="C213" s="9" t="s">
        <v>70</v>
      </c>
      <c r="D213" s="9" t="s">
        <v>12</v>
      </c>
      <c r="E213" s="1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3" customFormat="1" ht="15.75">
      <c r="A214" s="26" t="s">
        <v>256</v>
      </c>
      <c r="B214" s="9" t="s">
        <v>111</v>
      </c>
      <c r="C214" s="9" t="s">
        <v>76</v>
      </c>
      <c r="D214" s="9">
        <v>0</v>
      </c>
      <c r="E214" s="1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3" customFormat="1" ht="31.5">
      <c r="A215" s="26" t="s">
        <v>257</v>
      </c>
      <c r="B215" s="9" t="s">
        <v>109</v>
      </c>
      <c r="C215" s="9" t="s">
        <v>70</v>
      </c>
      <c r="D215" s="9" t="s">
        <v>53</v>
      </c>
      <c r="E215" s="12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3" customFormat="1" ht="15.75">
      <c r="A216" s="26" t="s">
        <v>258</v>
      </c>
      <c r="B216" s="9" t="s">
        <v>110</v>
      </c>
      <c r="C216" s="9" t="s">
        <v>70</v>
      </c>
      <c r="D216" s="9" t="s">
        <v>27</v>
      </c>
      <c r="E216" s="1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3" customFormat="1" ht="15.75">
      <c r="A217" s="26" t="s">
        <v>259</v>
      </c>
      <c r="B217" s="9" t="s">
        <v>67</v>
      </c>
      <c r="C217" s="9" t="s">
        <v>70</v>
      </c>
      <c r="D217" s="9" t="s">
        <v>12</v>
      </c>
      <c r="E217" s="1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3" customFormat="1" ht="15.75">
      <c r="A218" s="26" t="s">
        <v>260</v>
      </c>
      <c r="B218" s="9" t="s">
        <v>111</v>
      </c>
      <c r="C218" s="9" t="s">
        <v>76</v>
      </c>
      <c r="D218" s="40">
        <f>E215/E2</f>
        <v>0</v>
      </c>
      <c r="E218" s="1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3" customFormat="1" ht="31.5">
      <c r="A219" s="26" t="s">
        <v>261</v>
      </c>
      <c r="B219" s="9" t="s">
        <v>109</v>
      </c>
      <c r="C219" s="9" t="s">
        <v>70</v>
      </c>
      <c r="D219" s="9" t="s">
        <v>52</v>
      </c>
      <c r="E219" s="12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3" customFormat="1" ht="15.75">
      <c r="A220" s="26" t="s">
        <v>262</v>
      </c>
      <c r="B220" s="9" t="s">
        <v>110</v>
      </c>
      <c r="C220" s="9" t="s">
        <v>70</v>
      </c>
      <c r="D220" s="9" t="s">
        <v>27</v>
      </c>
      <c r="E220" s="1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3" customFormat="1" ht="15.75">
      <c r="A221" s="26" t="s">
        <v>263</v>
      </c>
      <c r="B221" s="9" t="s">
        <v>67</v>
      </c>
      <c r="C221" s="9" t="s">
        <v>70</v>
      </c>
      <c r="D221" s="9" t="s">
        <v>12</v>
      </c>
      <c r="E221" s="1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3" customFormat="1" ht="15.75">
      <c r="A222" s="26" t="s">
        <v>264</v>
      </c>
      <c r="B222" s="9" t="s">
        <v>111</v>
      </c>
      <c r="C222" s="9" t="s">
        <v>76</v>
      </c>
      <c r="D222" s="9">
        <v>0</v>
      </c>
      <c r="E222" s="1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3" customFormat="1" ht="31.5">
      <c r="A223" s="26" t="s">
        <v>265</v>
      </c>
      <c r="B223" s="9" t="s">
        <v>109</v>
      </c>
      <c r="C223" s="9" t="s">
        <v>70</v>
      </c>
      <c r="D223" s="9" t="s">
        <v>288</v>
      </c>
      <c r="E223" s="12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3" customFormat="1" ht="15.75">
      <c r="A224" s="26" t="s">
        <v>266</v>
      </c>
      <c r="B224" s="9" t="s">
        <v>110</v>
      </c>
      <c r="C224" s="9" t="s">
        <v>70</v>
      </c>
      <c r="D224" s="9" t="s">
        <v>27</v>
      </c>
      <c r="E224" s="1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3" customFormat="1" ht="15.75">
      <c r="A225" s="26" t="s">
        <v>267</v>
      </c>
      <c r="B225" s="9" t="s">
        <v>67</v>
      </c>
      <c r="C225" s="9" t="s">
        <v>70</v>
      </c>
      <c r="D225" s="9" t="s">
        <v>12</v>
      </c>
      <c r="E225" s="1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3" customFormat="1" ht="15.75">
      <c r="A226" s="26" t="s">
        <v>268</v>
      </c>
      <c r="B226" s="9" t="s">
        <v>111</v>
      </c>
      <c r="C226" s="9" t="s">
        <v>76</v>
      </c>
      <c r="D226" s="40">
        <f>E223/E2</f>
        <v>0</v>
      </c>
      <c r="E226" s="1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3" customFormat="1" ht="31.5">
      <c r="A227" s="26" t="s">
        <v>269</v>
      </c>
      <c r="B227" s="9" t="s">
        <v>109</v>
      </c>
      <c r="C227" s="9" t="s">
        <v>70</v>
      </c>
      <c r="D227" s="9" t="s">
        <v>337</v>
      </c>
      <c r="E227" s="12">
        <v>8055.81</v>
      </c>
      <c r="F227" s="34">
        <f>'[3]гук(2016)'!$CT$10*12*'[3]гук(2016)'!$CT$4</f>
        <v>2749.3049807999996</v>
      </c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3" customFormat="1" ht="15.75">
      <c r="A228" s="26" t="s">
        <v>270</v>
      </c>
      <c r="B228" s="9" t="s">
        <v>110</v>
      </c>
      <c r="C228" s="9" t="s">
        <v>70</v>
      </c>
      <c r="D228" s="9" t="s">
        <v>27</v>
      </c>
      <c r="E228" s="1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3" customFormat="1" ht="15.75">
      <c r="A229" s="26" t="s">
        <v>271</v>
      </c>
      <c r="B229" s="9" t="s">
        <v>67</v>
      </c>
      <c r="C229" s="9" t="s">
        <v>70</v>
      </c>
      <c r="D229" s="9" t="s">
        <v>12</v>
      </c>
      <c r="E229" s="1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3" customFormat="1" ht="15.75">
      <c r="A230" s="26" t="s">
        <v>272</v>
      </c>
      <c r="B230" s="9" t="s">
        <v>111</v>
      </c>
      <c r="C230" s="9" t="s">
        <v>76</v>
      </c>
      <c r="D230" s="40">
        <f>E227/E2+E228/E2</f>
        <v>2.365807171595548</v>
      </c>
      <c r="E230" s="1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3" customFormat="1" ht="31.5">
      <c r="A231" s="26" t="s">
        <v>273</v>
      </c>
      <c r="B231" s="9" t="s">
        <v>109</v>
      </c>
      <c r="C231" s="9" t="s">
        <v>70</v>
      </c>
      <c r="D231" s="9" t="s">
        <v>1</v>
      </c>
      <c r="E231" s="12">
        <v>0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3" customFormat="1" ht="15.75">
      <c r="A232" s="26" t="s">
        <v>274</v>
      </c>
      <c r="B232" s="9" t="s">
        <v>110</v>
      </c>
      <c r="C232" s="9" t="s">
        <v>70</v>
      </c>
      <c r="D232" s="9" t="s">
        <v>27</v>
      </c>
      <c r="E232" s="1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3" customFormat="1" ht="15.75">
      <c r="A233" s="26" t="s">
        <v>275</v>
      </c>
      <c r="B233" s="9" t="s">
        <v>67</v>
      </c>
      <c r="C233" s="9" t="s">
        <v>70</v>
      </c>
      <c r="D233" s="9" t="s">
        <v>12</v>
      </c>
      <c r="E233" s="1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3" customFormat="1" ht="15.75">
      <c r="A234" s="26" t="s">
        <v>276</v>
      </c>
      <c r="B234" s="9" t="s">
        <v>111</v>
      </c>
      <c r="C234" s="9" t="s">
        <v>76</v>
      </c>
      <c r="D234" s="40">
        <f>E231/E2</f>
        <v>0</v>
      </c>
      <c r="E234" s="1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3" customFormat="1" ht="31.5">
      <c r="A235" s="26" t="s">
        <v>277</v>
      </c>
      <c r="B235" s="9" t="s">
        <v>109</v>
      </c>
      <c r="C235" s="9" t="s">
        <v>70</v>
      </c>
      <c r="D235" s="9" t="s">
        <v>0</v>
      </c>
      <c r="E235" s="12">
        <v>337.48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3" customFormat="1" ht="15.75">
      <c r="A236" s="26" t="s">
        <v>278</v>
      </c>
      <c r="B236" s="9" t="s">
        <v>110</v>
      </c>
      <c r="C236" s="9" t="s">
        <v>70</v>
      </c>
      <c r="D236" s="9" t="s">
        <v>27</v>
      </c>
      <c r="E236" s="1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3" customFormat="1" ht="15.75">
      <c r="A237" s="26" t="s">
        <v>279</v>
      </c>
      <c r="B237" s="9" t="s">
        <v>67</v>
      </c>
      <c r="C237" s="9" t="s">
        <v>70</v>
      </c>
      <c r="D237" s="9" t="s">
        <v>12</v>
      </c>
      <c r="E237" s="1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3" customFormat="1" ht="15.75">
      <c r="A238" s="26" t="s">
        <v>280</v>
      </c>
      <c r="B238" s="9" t="s">
        <v>111</v>
      </c>
      <c r="C238" s="9" t="s">
        <v>76</v>
      </c>
      <c r="D238" s="40">
        <f>E235/E2</f>
        <v>0.09911015829197381</v>
      </c>
      <c r="E238" s="1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3" customFormat="1" ht="31.5">
      <c r="A239" s="26" t="s">
        <v>282</v>
      </c>
      <c r="B239" s="9" t="s">
        <v>109</v>
      </c>
      <c r="C239" s="9" t="s">
        <v>70</v>
      </c>
      <c r="D239" s="9" t="s">
        <v>54</v>
      </c>
      <c r="E239" s="12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3" customFormat="1" ht="15.75">
      <c r="A240" s="26" t="s">
        <v>284</v>
      </c>
      <c r="B240" s="9" t="s">
        <v>110</v>
      </c>
      <c r="C240" s="9" t="s">
        <v>70</v>
      </c>
      <c r="D240" s="9" t="s">
        <v>27</v>
      </c>
      <c r="E240" s="1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3" customFormat="1" ht="15.75">
      <c r="A241" s="26" t="s">
        <v>285</v>
      </c>
      <c r="B241" s="9" t="s">
        <v>67</v>
      </c>
      <c r="C241" s="9" t="s">
        <v>70</v>
      </c>
      <c r="D241" s="9" t="s">
        <v>12</v>
      </c>
      <c r="E241" s="1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3" customFormat="1" ht="15.75">
      <c r="A242" s="26" t="s">
        <v>286</v>
      </c>
      <c r="B242" s="9" t="s">
        <v>111</v>
      </c>
      <c r="C242" s="9" t="s">
        <v>76</v>
      </c>
      <c r="D242" s="40">
        <f>E239/E2</f>
        <v>0</v>
      </c>
      <c r="E242" s="1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3" customFormat="1" ht="31.5">
      <c r="A243" s="26" t="s">
        <v>289</v>
      </c>
      <c r="B243" s="9" t="s">
        <v>109</v>
      </c>
      <c r="C243" s="9" t="s">
        <v>70</v>
      </c>
      <c r="D243" s="9" t="s">
        <v>55</v>
      </c>
      <c r="E243" s="12">
        <v>6240.93</v>
      </c>
      <c r="F243" s="34">
        <f>'[3]гук(2016)'!$CT$18*12*'[3]гук(2016)'!$CT$4</f>
        <v>3939.1014024</v>
      </c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3" customFormat="1" ht="15.75">
      <c r="A244" s="26" t="s">
        <v>290</v>
      </c>
      <c r="B244" s="9" t="s">
        <v>110</v>
      </c>
      <c r="C244" s="9" t="s">
        <v>70</v>
      </c>
      <c r="D244" s="9" t="s">
        <v>27</v>
      </c>
      <c r="E244" s="1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3" customFormat="1" ht="15.75">
      <c r="A245" s="26" t="s">
        <v>291</v>
      </c>
      <c r="B245" s="9" t="s">
        <v>67</v>
      </c>
      <c r="C245" s="9" t="s">
        <v>70</v>
      </c>
      <c r="D245" s="9" t="s">
        <v>12</v>
      </c>
      <c r="E245" s="1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3" customFormat="1" ht="15.75">
      <c r="A246" s="26" t="s">
        <v>292</v>
      </c>
      <c r="B246" s="9" t="s">
        <v>111</v>
      </c>
      <c r="C246" s="9" t="s">
        <v>76</v>
      </c>
      <c r="D246" s="40">
        <f>E243/E2</f>
        <v>1.832818419429679</v>
      </c>
      <c r="E246" s="1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3" customFormat="1" ht="31.5">
      <c r="A247" s="26" t="s">
        <v>369</v>
      </c>
      <c r="B247" s="9" t="s">
        <v>109</v>
      </c>
      <c r="C247" s="9" t="s">
        <v>70</v>
      </c>
      <c r="D247" s="9" t="s">
        <v>56</v>
      </c>
      <c r="E247" s="12">
        <v>0</v>
      </c>
      <c r="F247" s="34" t="s">
        <v>332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3" customFormat="1" ht="15.75">
      <c r="A248" s="26" t="s">
        <v>370</v>
      </c>
      <c r="B248" s="9" t="s">
        <v>110</v>
      </c>
      <c r="C248" s="9" t="s">
        <v>70</v>
      </c>
      <c r="D248" s="9" t="s">
        <v>27</v>
      </c>
      <c r="E248" s="1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3" customFormat="1" ht="15.75">
      <c r="A249" s="26" t="s">
        <v>371</v>
      </c>
      <c r="B249" s="9" t="s">
        <v>67</v>
      </c>
      <c r="C249" s="9" t="s">
        <v>70</v>
      </c>
      <c r="D249" s="9" t="s">
        <v>324</v>
      </c>
      <c r="E249" s="1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3" customFormat="1" ht="15.75">
      <c r="A250" s="26" t="s">
        <v>372</v>
      </c>
      <c r="B250" s="9" t="s">
        <v>111</v>
      </c>
      <c r="C250" s="9" t="s">
        <v>76</v>
      </c>
      <c r="D250" s="40">
        <f>E247/E2</f>
        <v>0</v>
      </c>
      <c r="E250" s="1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3" customFormat="1" ht="15.75">
      <c r="A251" s="26"/>
      <c r="B251" s="23" t="s">
        <v>281</v>
      </c>
      <c r="C251" s="9" t="s">
        <v>76</v>
      </c>
      <c r="D251" s="33">
        <f>SUM(D90,D28,D34,D60,D66,D72,D78,D84,D100,D110,D168,D210)</f>
        <v>443585.4172331999</v>
      </c>
      <c r="E251" s="1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4" ht="15.75">
      <c r="A252" s="45" t="s">
        <v>293</v>
      </c>
      <c r="B252" s="45"/>
      <c r="C252" s="45"/>
      <c r="D252" s="45"/>
    </row>
    <row r="253" spans="1:4" ht="15.75">
      <c r="A253" s="7" t="s">
        <v>294</v>
      </c>
      <c r="B253" s="8" t="s">
        <v>295</v>
      </c>
      <c r="C253" s="8" t="s">
        <v>296</v>
      </c>
      <c r="D253" s="42">
        <f>'[1]2018 Управл'!$AA$35</f>
        <v>2</v>
      </c>
    </row>
    <row r="254" spans="1:4" ht="15.75">
      <c r="A254" s="7" t="s">
        <v>297</v>
      </c>
      <c r="B254" s="8" t="s">
        <v>298</v>
      </c>
      <c r="C254" s="8" t="s">
        <v>296</v>
      </c>
      <c r="D254" s="42">
        <f>'[1]2018 Управл'!$AB$35</f>
        <v>2</v>
      </c>
    </row>
    <row r="255" spans="1:4" ht="31.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43">
        <f>'[1]2018 Управл'!$AD$35</f>
        <v>-20748.67</v>
      </c>
    </row>
    <row r="257" spans="1:4" ht="15.75">
      <c r="A257" s="45" t="s">
        <v>303</v>
      </c>
      <c r="B257" s="45"/>
      <c r="C257" s="45"/>
      <c r="D257" s="45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31.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31.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5" t="s">
        <v>311</v>
      </c>
      <c r="B264" s="45"/>
      <c r="C264" s="45"/>
      <c r="D264" s="45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5" t="s">
        <v>317</v>
      </c>
      <c r="B269" s="45"/>
      <c r="C269" s="45"/>
      <c r="D269" s="45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2019-03-29T07:57:32Z</dcterms:modified>
  <cp:category/>
  <cp:version/>
  <cp:contentType/>
  <cp:contentStatus/>
</cp:coreProperties>
</file>