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<sst xmlns="http://schemas.openxmlformats.org/spreadsheetml/2006/main" count="954" uniqueCount="382">
  <si>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</si>
  <si>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</si>
  <si>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</si>
  <si>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</si>
  <si>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</si>
  <si>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</si>
  <si>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</si>
  <si>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</si>
  <si>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</si>
  <si>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</si>
  <si>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</si>
  <si>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</si>
  <si>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</si>
  <si>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</si>
  <si>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</si>
  <si>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</si>
  <si>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</si>
  <si>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</si>
  <si>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</si>
  <si>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</si>
  <si>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</si>
  <si>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</si>
  <si>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</si>
  <si>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</si>
  <si>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</si>
  <si>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</si>
  <si>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</si>
  <si>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</si>
  <si>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</si>
  <si>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</si>
  <si>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</si>
  <si>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</si>
  <si>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</si>
  <si>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</si>
  <si>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</si>
  <si>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</si>
  <si>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</si>
  <si>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</si>
  <si>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</si>
  <si>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</si>
  <si>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</si>
  <si>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</si>
  <si>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</si>
  <si>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</si>
  <si>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</si>
  <si>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</si>
  <si>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</si>
  <si>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</si>
  <si>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</si>
  <si>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</si>
  <si>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</si>
  <si>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</si>
  <si>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</si>
  <si>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</si>
  <si>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</si>
  <si>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</si>
  <si>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</si>
  <si>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</si>
  <si>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</si>
  <si>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</si>
  <si>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</si>
  <si>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</si>
  <si>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</si>
  <si>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</si>
  <si>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</si>
  <si>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</si>
  <si>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</si>
  <si>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</si>
  <si>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</si>
  <si>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</si>
  <si>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</si>
  <si>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</si>
  <si>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</si>
  <si>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</si>
  <si>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</si>
  <si>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</si>
  <si>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</si>
  <si>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</si>
  <si>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</si>
  <si>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</si>
  <si>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</si>
  <si>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</si>
  <si>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</si>
  <si>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</si>
  <si>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</si>
  <si>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</si>
  <si>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</si>
  <si>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</si>
  <si>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</si>
  <si>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</si>
  <si>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</si>
  <si>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</si>
  <si>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</si>
  <si>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</si>
  <si>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</si>
  <si>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</si>
  <si>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</si>
  <si>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</si>
  <si>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</si>
  <si>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</si>
  <si>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</si>
  <si>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</si>
  <si>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</si>
  <si>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</si>
  <si>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</si>
  <si>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</si>
  <si>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</si>
  <si>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</si>
  <si>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</si>
  <si>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</si>
  <si>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</si>
  <si>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</si>
  <si>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</si>
  <si>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</si>
  <si>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</si>
  <si>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</si>
  <si>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</si>
  <si>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</si>
  <si>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</si>
  <si>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</si>
  <si>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</si>
  <si>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</si>
  <si>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</si>
  <si>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</si>
  <si>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</si>
  <si>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</si>
  <si>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</si>
  <si>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</si>
  <si>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</si>
  <si>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</si>
  <si>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</si>
  <si>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</si>
  <si>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</si>
  <si>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</si>
  <si>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</si>
  <si>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</si>
  <si>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</si>
  <si>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</si>
  <si>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</si>
  <si>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</si>
  <si>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</si>
  <si>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</si>
  <si>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</si>
  <si>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</si>
  <si>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</si>
  <si>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</si>
  <si>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</si>
  <si>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</si>
  <si>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</si>
  <si>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</si>
  <si>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</si>
  <si>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</si>
  <si>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</si>
  <si>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</si>
  <si>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</si>
  <si>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</si>
  <si>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</si>
  <si>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</si>
  <si>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</si>
  <si>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</si>
  <si>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</si>
  <si>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</si>
  <si>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</si>
  <si>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</si>
  <si>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</si>
  <si>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</si>
  <si>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</si>
  <si>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</si>
  <si>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</si>
  <si>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</si>
  <si>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</si>
  <si>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</si>
  <si>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</si>
  <si>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</si>
  <si>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</si>
  <si>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</si>
  <si>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</si>
  <si>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</si>
  <si>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</si>
  <si>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</si>
  <si>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</si>
  <si>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</si>
  <si>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</si>
  <si>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</si>
  <si>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</si>
  <si>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</si>
  <si>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</si>
  <si>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</si>
  <si>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</si>
  <si>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</si>
  <si>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</si>
  <si>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</si>
  <si>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</si>
  <si>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</si>
  <si>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</si>
  <si>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</si>
  <si>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</si>
  <si>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</si>
  <si>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</si>
  <si>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</si>
  <si>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</si>
  <si>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</si>
  <si>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</si>
  <si>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</si>
  <si>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</si>
  <si>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</si>
  <si>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</si>
  <si>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</si>
  <si>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</si>
  <si>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</si>
  <si>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</si>
  <si>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</si>
  <si>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</si>
  <si>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</si>
  <si>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</si>
  <si>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</si>
  <si>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</si>
  <si>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</si>
  <si>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</si>
  <si>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</si>
  <si>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</si>
  <si>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</si>
  <si>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</si>
  <si>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</si>
  <si>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</si>
  <si>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</si>
  <si>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</si>
  <si>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</si>
  <si>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</si>
  <si>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</si>
  <si>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</si>
  <si>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</si>
  <si>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</si>
  <si>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</si>
  <si>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</si>
  <si>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</si>
  <si>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</si>
  <si>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</si>
  <si>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</si>
  <si>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</si>
  <si>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</si>
  <si>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</si>
  <si>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</si>
  <si>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</si>
  <si>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</si>
  <si>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</si>
  <si>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</si>
  <si>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</si>
  <si>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</si>
  <si>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</si>
  <si>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</si>
  <si>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</si>
  <si>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</si>
  <si>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</si>
  <si>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</si>
  <si>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</si>
  <si>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</si>
  <si>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</si>
  <si>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</si>
  <si>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</si>
  <si>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</si>
  <si>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</si>
  <si>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</si>
  <si>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</si>
  <si>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</si>
  <si>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</si>
  <si>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</si>
  <si>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</si>
  <si>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</si>
  <si>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</si>
  <si>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</si>
  <si>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</si>
  <si>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</si>
  <si>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</si>
  <si>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</si>
  <si>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</si>
  <si>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</si>
  <si>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</si>
  <si>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</si>
  <si>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</si>
  <si>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</si>
  <si>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</si>
  <si>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</si>
  <si>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</si>
  <si>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</si>
  <si>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</si>
  <si>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</si>
  <si>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</si>
  <si>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</si>
  <si>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</si>
  <si>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</si>
  <si>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</si>
  <si>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</si>
  <si>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</si>
  <si>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</si>
  <si>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</si>
  <si>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</si>
  <si>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</si>
  <si>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</si>
  <si>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</si>
  <si>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</si>
  <si>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</si>
  <si>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</si>
  <si>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</si>
  <si>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</si>
  <si>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</si>
  <si>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</si>
  <si>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</si>
  <si>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</si>
  <si>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</si>
  <si>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</si>
  <si>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</si>
  <si>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</si>
  <si>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</si>
  <si>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</si>
  <si>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</si>
  <si>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</si>
  <si>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</si>
  <si>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</si>
  <si>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</si>
  <si>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</si>
  <si>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</si>
  <si>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</si>
  <si>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</si>
  <si>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</si>
  <si>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</si>
  <si>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</si>
  <si>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</si>
  <si>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</si>
  <si>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</si>
  <si>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</si>
  <si>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</si>
  <si>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</si>
  <si>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</si>
  <si>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</si>
  <si>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</si>
  <si>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</si>
  <si>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</si>
  <si>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</si>
  <si>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</si>
  <si>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</si>
  <si>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</si>
  <si>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</si>
  <si>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</si>
  <si>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</si>
  <si>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</si>
  <si>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</si>
  <si>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</si>
  <si>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</si>
  <si>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</si>
  <si>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</si>
  <si>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</si>
  <si>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</si>
  <si>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</si>
  <si>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</si>
  <si>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</si>
  <si>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</si>
  <si>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</si>
  <si>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</si>
  <si>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</si>
  <si>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</si>
  <si>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</si>
  <si>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</si>
  <si>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</si>
  <si>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</si>
  <si>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</si>
  <si>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</si>
  <si>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</si>
  <si>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</si>
  <si>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</si>
  <si>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</si>
  <si>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</si>
  <si>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</si>
  <si>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</si>
  <si>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</si>
  <si>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</si>
  <si>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Очистка кровли от мусора и сосулек (очистка водоприемных воронок от снега и прочистка системы водоотвода от наледи)</t>
  </si>
  <si>
    <t>Отчет об исполнении управляющей организацией ООО "ГУК "Привокзальная" договора управления за 2018 год по дому № 1  ул. Горняцкая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</si>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</sst>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3;&#1086;&#1088;&#1085;&#1103;&#1094;&#1082;&#1072;&#1103;,%20&#1076;.%20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9">
          <cell r="I29">
            <v>1141.59</v>
          </cell>
          <cell r="M29">
            <v>97872.42</v>
          </cell>
          <cell r="P29">
            <v>40920.048</v>
          </cell>
          <cell r="U29">
            <v>46428.516</v>
          </cell>
          <cell r="V29">
            <v>23314.72</v>
          </cell>
          <cell r="Z29">
            <v>49576.212</v>
          </cell>
          <cell r="AA29">
            <v>5</v>
          </cell>
          <cell r="AB29">
            <v>5</v>
          </cell>
          <cell r="AD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696.27</v>
          </cell>
        </row>
        <row r="24">
          <cell r="D24">
            <v>450.55391200011945</v>
          </cell>
        </row>
        <row r="25">
          <cell r="D25">
            <v>74841.27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EQ4">
            <v>4371.8</v>
          </cell>
        </row>
        <row r="9">
          <cell r="EQ9">
            <v>0.582542</v>
          </cell>
        </row>
        <row r="10">
          <cell r="EQ10">
            <v>0.067284</v>
          </cell>
        </row>
        <row r="11">
          <cell r="EQ11">
            <v>3.6E-05</v>
          </cell>
        </row>
        <row r="12">
          <cell r="EQ12">
            <v>0.186191</v>
          </cell>
        </row>
        <row r="14">
          <cell r="EQ14">
            <v>0.143598</v>
          </cell>
        </row>
        <row r="15">
          <cell r="EQ15">
            <v>0.349837</v>
          </cell>
        </row>
        <row r="17">
          <cell r="EQ17">
            <v>0.016067</v>
          </cell>
        </row>
        <row r="18">
          <cell r="EQ18">
            <v>0.096402</v>
          </cell>
        </row>
        <row r="20">
          <cell r="EQ20">
            <v>0.174567</v>
          </cell>
        </row>
        <row r="21">
          <cell r="EQ21">
            <v>0.319027</v>
          </cell>
        </row>
        <row r="25">
          <cell r="EQ25">
            <v>0.693895</v>
          </cell>
        </row>
        <row r="27">
          <cell r="EQ27">
            <v>0.072181</v>
          </cell>
        </row>
        <row r="28">
          <cell r="EQ28">
            <v>0.157123</v>
          </cell>
        </row>
        <row r="29">
          <cell r="EQ29">
            <v>0.057403</v>
          </cell>
        </row>
        <row r="30">
          <cell r="EQ30">
            <v>0.111103</v>
          </cell>
        </row>
        <row r="34">
          <cell r="EQ34">
            <v>0.288607</v>
          </cell>
        </row>
        <row r="37">
          <cell r="EQ37">
            <v>0.383837</v>
          </cell>
        </row>
        <row r="39">
          <cell r="EQ39">
            <v>0.057619</v>
          </cell>
        </row>
        <row r="43">
          <cell r="EQ43">
            <v>0.032593</v>
          </cell>
        </row>
        <row r="46">
          <cell r="EQ46">
            <v>0.159</v>
          </cell>
        </row>
        <row r="47">
          <cell r="EQ47">
            <v>0.301</v>
          </cell>
        </row>
        <row r="48">
          <cell r="EQ48">
            <v>0.077</v>
          </cell>
        </row>
        <row r="49">
          <cell r="EQ49">
            <v>0.158</v>
          </cell>
        </row>
        <row r="50">
          <cell r="EQ50">
            <v>0.041</v>
          </cell>
        </row>
        <row r="51">
          <cell r="EQ51">
            <v>0.216</v>
          </cell>
        </row>
        <row r="52">
          <cell r="EQ52">
            <v>0.044</v>
          </cell>
        </row>
        <row r="53">
          <cell r="EQ53">
            <v>0.034</v>
          </cell>
        </row>
        <row r="55">
          <cell r="EQ55">
            <v>0.268</v>
          </cell>
        </row>
        <row r="56">
          <cell r="EQ56">
            <v>0.642</v>
          </cell>
        </row>
        <row r="57">
          <cell r="EQ57">
            <v>0.057</v>
          </cell>
        </row>
        <row r="59">
          <cell r="EQ59">
            <v>0.284</v>
          </cell>
        </row>
        <row r="60">
          <cell r="EQ60">
            <v>0.012</v>
          </cell>
        </row>
        <row r="63">
          <cell r="EQ63">
            <v>0.045722</v>
          </cell>
        </row>
        <row r="64">
          <cell r="EQ64">
            <v>0.029755</v>
          </cell>
        </row>
        <row r="73">
          <cell r="EQ73">
            <v>0.027277</v>
          </cell>
        </row>
        <row r="74">
          <cell r="EQ74">
            <v>0.072739</v>
          </cell>
        </row>
        <row r="75">
          <cell r="EQ75">
            <v>0.062331</v>
          </cell>
        </row>
        <row r="76">
          <cell r="EQ76">
            <v>0.712702</v>
          </cell>
        </row>
        <row r="77">
          <cell r="EQ77">
            <v>0.885</v>
          </cell>
        </row>
        <row r="78">
          <cell r="EQ78">
            <v>1.875</v>
          </cell>
        </row>
        <row r="88">
          <cell r="EQ88">
            <v>0.7109</v>
          </cell>
        </row>
        <row r="89">
          <cell r="EQ89">
            <v>0.2839</v>
          </cell>
        </row>
        <row r="90">
          <cell r="EQ90">
            <v>0.054</v>
          </cell>
        </row>
        <row r="91">
          <cell r="EQ91">
            <v>0.0258</v>
          </cell>
        </row>
        <row r="101">
          <cell r="EQ101">
            <v>1.2254</v>
          </cell>
        </row>
        <row r="102">
          <cell r="EQ102">
            <v>0.782463</v>
          </cell>
        </row>
        <row r="123">
          <cell r="EQ123">
            <v>243706.58556479996</v>
          </cell>
        </row>
        <row r="124">
          <cell r="EQ124">
            <v>342631.4836056001</v>
          </cell>
        </row>
        <row r="125">
          <cell r="EQ125">
            <v>64286.44464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Q4">
            <v>4371.8</v>
          </cell>
        </row>
        <row r="38">
          <cell r="EQ38">
            <v>0.080939</v>
          </cell>
        </row>
        <row r="42">
          <cell r="EQ42">
            <v>0.075591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AI17" sqref="AI17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6.8515625" style="3" hidden="1" customWidth="1"/>
    <col min="8" max="13" width="0" style="3" hidden="1" customWidth="1"/>
    <col min="14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6" t="s">
        <v>377</v>
      </c>
      <c r="B2" s="46"/>
      <c r="C2" s="46"/>
      <c r="D2" s="46"/>
      <c r="E2" s="1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379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380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36">
        <f>'[2]по форме'!$D$23</f>
        <v>696.27</v>
      </c>
    </row>
    <row r="10" spans="1:4" ht="15.75">
      <c r="A10" s="7" t="s">
        <v>61</v>
      </c>
      <c r="B10" s="8" t="s">
        <v>77</v>
      </c>
      <c r="C10" s="8" t="s">
        <v>76</v>
      </c>
      <c r="D10" s="36">
        <f>'[2]по форме'!$D$24</f>
        <v>450.55391200011945</v>
      </c>
    </row>
    <row r="11" spans="1:4" ht="15.75">
      <c r="A11" s="7" t="s">
        <v>78</v>
      </c>
      <c r="B11" s="8" t="s">
        <v>79</v>
      </c>
      <c r="C11" s="8" t="s">
        <v>76</v>
      </c>
      <c r="D11" s="36">
        <f>'[2]по форме'!$D$25</f>
        <v>74841.27</v>
      </c>
    </row>
    <row r="12" spans="1:4" ht="31.5">
      <c r="A12" s="7" t="s">
        <v>80</v>
      </c>
      <c r="B12" s="8" t="s">
        <v>81</v>
      </c>
      <c r="C12" s="8" t="s">
        <v>76</v>
      </c>
      <c r="D12" s="36">
        <f>D13+D14+D15</f>
        <v>650624.5138104</v>
      </c>
    </row>
    <row r="13" spans="1:4" ht="15.75">
      <c r="A13" s="7" t="s">
        <v>97</v>
      </c>
      <c r="B13" s="10" t="s">
        <v>82</v>
      </c>
      <c r="C13" s="8" t="s">
        <v>76</v>
      </c>
      <c r="D13" s="36">
        <f>'[3]гук(2016)'!$EQ$124</f>
        <v>342631.4836056001</v>
      </c>
    </row>
    <row r="14" spans="1:4" ht="15.75">
      <c r="A14" s="7" t="s">
        <v>98</v>
      </c>
      <c r="B14" s="10" t="s">
        <v>83</v>
      </c>
      <c r="C14" s="8" t="s">
        <v>76</v>
      </c>
      <c r="D14" s="36">
        <f>'[3]гук(2016)'!$EQ$123</f>
        <v>243706.58556479996</v>
      </c>
    </row>
    <row r="15" spans="1:4" ht="15.75">
      <c r="A15" s="7" t="s">
        <v>99</v>
      </c>
      <c r="B15" s="10" t="s">
        <v>84</v>
      </c>
      <c r="C15" s="8" t="s">
        <v>76</v>
      </c>
      <c r="D15" s="36">
        <f>'[3]гук(2016)'!$EQ$125</f>
        <v>64286.44464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552752.0938104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D12-D25+D256+D272</f>
        <v>552752.0938104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553898.9177224002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'[1]2018 Управл'!$I$29</f>
        <v>1141.59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D22-D251</f>
        <v>-15085.139384799753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f>'[1]2018 Управл'!$M$29</f>
        <v>97872.42</v>
      </c>
    </row>
    <row r="26" spans="1:22" s="13" customFormat="1" ht="35.25" customHeight="1">
      <c r="A26" s="47" t="s">
        <v>105</v>
      </c>
      <c r="B26" s="47"/>
      <c r="C26" s="47"/>
      <c r="D26" s="47"/>
      <c r="E26" s="1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37">
        <f>E28</f>
        <v>46428.516</v>
      </c>
      <c r="E28" s="16">
        <f>'[1]2018 Управл'!$U$29</f>
        <v>46428.516</v>
      </c>
      <c r="F28" s="21">
        <f>'[3]гук(2016)'!$EQ$77*12*'[3]гук(2016)'!$EQ$4</f>
        <v>46428.516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38">
        <f>E28/E2</f>
        <v>10.620000000000001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5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58242</v>
      </c>
      <c r="E34" s="1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f>2832.93</f>
        <v>2832.93</v>
      </c>
      <c r="F35" s="34">
        <f>'[3]гук(2016)'!$EQ$90*12*'[3]гук(2016)'!$EQ$4</f>
        <v>2832.9264000000003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39">
        <f>E35/E2</f>
        <v>0.6480008234594445</v>
      </c>
      <c r="E38" s="1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1353.51</v>
      </c>
      <c r="F39" s="34">
        <f>'[3]гук(2016)'!$EQ$91*12*'[3]гук(2016)'!$EQ$4</f>
        <v>1353.50928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39">
        <f>E39/E2</f>
        <v>0.3096001646918889</v>
      </c>
      <c r="E42" s="12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16760.61</f>
        <v>16760.61</v>
      </c>
      <c r="F43" s="34">
        <f>'[3]гук(2016)'!$EQ$89*12*'[3]гук(2016)'!$EQ$4</f>
        <v>14893.84824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3.8338007228144013</v>
      </c>
      <c r="E46" s="1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3" customFormat="1" ht="31.5">
      <c r="A47" s="26" t="s">
        <v>340</v>
      </c>
      <c r="B47" s="9" t="s">
        <v>109</v>
      </c>
      <c r="C47" s="9" t="s">
        <v>70</v>
      </c>
      <c r="D47" s="9" t="s">
        <v>16</v>
      </c>
      <c r="E47" s="12">
        <f>37294.95</f>
        <v>37294.95</v>
      </c>
      <c r="F47" s="34">
        <f>'[3]гук(2016)'!$EQ$88*12*'[3]гук(2016)'!$EQ$4</f>
        <v>37294.95144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3" customFormat="1" ht="15.75">
      <c r="A48" s="26" t="s">
        <v>341</v>
      </c>
      <c r="B48" s="9" t="s">
        <v>110</v>
      </c>
      <c r="C48" s="9" t="s">
        <v>70</v>
      </c>
      <c r="D48" s="9" t="s">
        <v>17</v>
      </c>
      <c r="E48" s="1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3" customFormat="1" ht="15.75">
      <c r="A49" s="26" t="s">
        <v>342</v>
      </c>
      <c r="B49" s="9" t="s">
        <v>67</v>
      </c>
      <c r="C49" s="9" t="s">
        <v>70</v>
      </c>
      <c r="D49" s="9" t="s">
        <v>12</v>
      </c>
      <c r="E49" s="12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3" customFormat="1" ht="15.75">
      <c r="A50" s="26" t="s">
        <v>343</v>
      </c>
      <c r="B50" s="9" t="s">
        <v>111</v>
      </c>
      <c r="C50" s="9" t="s">
        <v>76</v>
      </c>
      <c r="D50" s="39">
        <f>E47/E2</f>
        <v>8.53079967061622</v>
      </c>
      <c r="E50" s="1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3" customFormat="1" ht="47.25">
      <c r="A51" s="26" t="s">
        <v>344</v>
      </c>
      <c r="B51" s="9" t="s">
        <v>109</v>
      </c>
      <c r="C51" s="9" t="s">
        <v>70</v>
      </c>
      <c r="D51" s="39" t="s">
        <v>330</v>
      </c>
      <c r="E51" s="12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3" customFormat="1" ht="15.75">
      <c r="A52" s="26" t="s">
        <v>345</v>
      </c>
      <c r="B52" s="9" t="s">
        <v>110</v>
      </c>
      <c r="C52" s="9" t="s">
        <v>70</v>
      </c>
      <c r="D52" s="39" t="s">
        <v>150</v>
      </c>
      <c r="E52" s="12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3" customFormat="1" ht="15.75">
      <c r="A53" s="26" t="s">
        <v>346</v>
      </c>
      <c r="B53" s="9" t="s">
        <v>67</v>
      </c>
      <c r="C53" s="9" t="s">
        <v>70</v>
      </c>
      <c r="D53" s="39" t="s">
        <v>12</v>
      </c>
      <c r="E53" s="12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3" customFormat="1" ht="15.75">
      <c r="A54" s="26" t="s">
        <v>347</v>
      </c>
      <c r="B54" s="9" t="s">
        <v>111</v>
      </c>
      <c r="C54" s="9" t="s">
        <v>76</v>
      </c>
      <c r="D54" s="39">
        <f>E51/E2</f>
        <v>0</v>
      </c>
      <c r="E54" s="1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3" customFormat="1" ht="31.5">
      <c r="A55" s="26" t="s">
        <v>348</v>
      </c>
      <c r="B55" s="9" t="s">
        <v>109</v>
      </c>
      <c r="C55" s="9" t="s">
        <v>70</v>
      </c>
      <c r="D55" s="39" t="s">
        <v>329</v>
      </c>
      <c r="E55" s="12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3" customFormat="1" ht="15.75">
      <c r="A56" s="26" t="s">
        <v>349</v>
      </c>
      <c r="B56" s="9" t="s">
        <v>110</v>
      </c>
      <c r="C56" s="9" t="s">
        <v>70</v>
      </c>
      <c r="D56" s="39" t="s">
        <v>150</v>
      </c>
      <c r="E56" s="1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3" customFormat="1" ht="15.75">
      <c r="A57" s="26" t="s">
        <v>350</v>
      </c>
      <c r="B57" s="9" t="s">
        <v>67</v>
      </c>
      <c r="C57" s="9" t="s">
        <v>70</v>
      </c>
      <c r="D57" s="39" t="s">
        <v>12</v>
      </c>
      <c r="E57" s="1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3" customFormat="1" ht="15.75">
      <c r="A58" s="26" t="s">
        <v>351</v>
      </c>
      <c r="B58" s="9" t="s">
        <v>111</v>
      </c>
      <c r="C58" s="9" t="s">
        <v>76</v>
      </c>
      <c r="D58" s="39">
        <f>E55/E2</f>
        <v>0</v>
      </c>
      <c r="E58" s="1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5" customFormat="1" ht="24.75" customHeight="1">
      <c r="A59" s="35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40920.048</v>
      </c>
      <c r="E60" s="12">
        <f>'[1]2018 Управл'!$P$29</f>
        <v>40920.048</v>
      </c>
      <c r="F60" s="34">
        <f>'[3]гук(2016)'!$EQ$102*12*'[3]гук(2016)'!$EQ$4</f>
        <v>41049.26092080001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0">
        <f>E60/E2</f>
        <v>9.36</v>
      </c>
      <c r="E64" s="1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5" customFormat="1" ht="15.75">
      <c r="A65" s="35" t="s">
        <v>138</v>
      </c>
      <c r="B65" s="23" t="s">
        <v>107</v>
      </c>
      <c r="C65" s="23" t="s">
        <v>70</v>
      </c>
      <c r="D65" s="23" t="s">
        <v>375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39">
        <v>0</v>
      </c>
      <c r="E66" s="1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375</v>
      </c>
      <c r="E67" s="1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5" customFormat="1" ht="15.75">
      <c r="A71" s="35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64286.44</v>
      </c>
      <c r="E72" s="12">
        <v>64286.44</v>
      </c>
      <c r="F72" s="34">
        <f>'[3]гук(2016)'!$EQ$101*12*'[3]гук(2016)'!$EQ$4</f>
        <v>64286.44464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0">
        <f>E72/E2</f>
        <v>14.70479893865227</v>
      </c>
      <c r="E76" s="12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5" customFormat="1" ht="31.5">
      <c r="A77" s="35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39">
        <f>E79</f>
        <v>0</v>
      </c>
      <c r="E78" s="12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34">
        <f>'[3]гук(2016)'!$EQ$37*12*'[3]гук(2016)'!$EQ$4</f>
        <v>20136.7031592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0">
        <f>E79/E2</f>
        <v>0</v>
      </c>
      <c r="E82" s="1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5" customFormat="1" ht="31.5">
      <c r="A83" s="35" t="s">
        <v>158</v>
      </c>
      <c r="B83" s="23" t="s">
        <v>107</v>
      </c>
      <c r="C83" s="23" t="s">
        <v>70</v>
      </c>
      <c r="D83" s="23" t="s">
        <v>58</v>
      </c>
      <c r="E83" s="12">
        <f>8109.44</f>
        <v>8109.44</v>
      </c>
      <c r="F83" s="24" t="s">
        <v>338</v>
      </c>
      <c r="G83" s="24">
        <f>('[3]гук(2016)'!$EQ$73+'[3]гук(2016)'!$EQ$74+'[3]гук(2016)'!$EQ$75)*12*'[3]гук(2016)'!$EQ$4</f>
        <v>8516.9833752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8109.44</v>
      </c>
      <c r="E84" s="12"/>
      <c r="F84" s="34">
        <v>90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0">
        <f>E83/F84</f>
        <v>90.10488888888888</v>
      </c>
      <c r="E88" s="12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5" customFormat="1" ht="15.75">
      <c r="A89" s="35" t="s">
        <v>164</v>
      </c>
      <c r="B89" s="23" t="s">
        <v>107</v>
      </c>
      <c r="C89" s="23" t="s">
        <v>70</v>
      </c>
      <c r="D89" s="23" t="s">
        <v>24</v>
      </c>
      <c r="E89" s="1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72890.932</v>
      </c>
      <c r="E90" s="12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'[1]2018 Управл'!$V$29</f>
        <v>23314.72</v>
      </c>
      <c r="F91" s="24">
        <f>'[3]гук(2016)'!$EQ$76*6*'[3]гук(2016)'!$EQ$4</f>
        <v>18694.7436216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0">
        <f>E91/E2</f>
        <v>5.332979550757125</v>
      </c>
      <c r="E94" s="12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'[1]2018 Управл'!$Z$29</f>
        <v>49576.212</v>
      </c>
      <c r="F95" s="24">
        <f>'[3]гук(2016)'!$EQ$78*6*'[3]гук(2016)'!$EQ$4</f>
        <v>49182.75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0">
        <f>E95/E2</f>
        <v>11.34</v>
      </c>
      <c r="E98" s="12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5" customFormat="1" ht="47.25">
      <c r="A99" s="35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339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1887.27</v>
      </c>
      <c r="E100" s="12"/>
      <c r="F100" s="9">
        <v>881.9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1411.04</v>
      </c>
      <c r="F101" s="44" t="s">
        <v>372</v>
      </c>
      <c r="G101" s="34">
        <f>'[3]гук(2016)'!$EQ$64*12*'[3]гук(2016)'!$EQ$4</f>
        <v>1560.9949080000001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0">
        <f>E101/F100</f>
        <v>1.6</v>
      </c>
      <c r="E104" s="12"/>
      <c r="F104" s="9" t="s">
        <v>339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476.23</v>
      </c>
      <c r="F105" s="9">
        <f>F100</f>
        <v>881.9</v>
      </c>
      <c r="G105" s="34">
        <f>'[3]гук(2016)'!$EQ$63*12*'[3]гук(2016)'!$EQ$4</f>
        <v>2398.6492752000004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0">
        <f>E105/F105</f>
        <v>0.5400045356616396</v>
      </c>
      <c r="E108" s="12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5" customFormat="1" ht="63">
      <c r="A109" s="35" t="s">
        <v>185</v>
      </c>
      <c r="B109" s="23" t="s">
        <v>107</v>
      </c>
      <c r="C109" s="23" t="s">
        <v>70</v>
      </c>
      <c r="D109" s="23" t="s">
        <v>29</v>
      </c>
      <c r="E109" s="12"/>
      <c r="F109" s="3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E111+E115+E123+E127+E131+E135+E139+E143+E147+E151+E155+E159+E163+E164+E119</f>
        <v>160130.731</v>
      </c>
      <c r="E110" s="12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1906.05</v>
      </c>
      <c r="F111" s="34">
        <f>('[3]гук(2016)'!$EQ$53+'[3]гук(2016)'!$EQ$60)*12*'[3]гук(2016)'!$EQ$4</f>
        <v>2413.2336000000005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0">
        <f>E111/E2</f>
        <v>0.43598746511734293</v>
      </c>
      <c r="E114" s="12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12512.09</v>
      </c>
      <c r="F115" s="34">
        <f>'[3]гук(2016)'!$EQ$46*12*'[3]гук(2016)'!$EQ$4</f>
        <v>8341.3944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0">
        <f>E115/E2</f>
        <v>2.8619996340180247</v>
      </c>
      <c r="E118" s="12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3" customFormat="1" ht="31.5">
      <c r="A119" s="26"/>
      <c r="B119" s="9" t="s">
        <v>109</v>
      </c>
      <c r="C119" s="9" t="s">
        <v>70</v>
      </c>
      <c r="D119" s="40" t="s">
        <v>381</v>
      </c>
      <c r="E119" s="12">
        <v>1584.82</v>
      </c>
      <c r="F119" s="34">
        <f>'[3]гук(2016)'!$EQ$50*12*'[3]гук(2016)'!$EQ$4</f>
        <v>2150.9256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3" customFormat="1" ht="15.75">
      <c r="A120" s="26"/>
      <c r="B120" s="9" t="s">
        <v>110</v>
      </c>
      <c r="C120" s="9" t="s">
        <v>70</v>
      </c>
      <c r="D120" s="40" t="s">
        <v>27</v>
      </c>
      <c r="E120" s="12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3" customFormat="1" ht="15.75">
      <c r="A121" s="26"/>
      <c r="B121" s="9" t="s">
        <v>67</v>
      </c>
      <c r="C121" s="9" t="s">
        <v>70</v>
      </c>
      <c r="D121" s="40" t="s">
        <v>12</v>
      </c>
      <c r="E121" s="12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3" customFormat="1" ht="15.75">
      <c r="A122" s="26"/>
      <c r="B122" s="9" t="s">
        <v>111</v>
      </c>
      <c r="C122" s="9" t="s">
        <v>76</v>
      </c>
      <c r="D122" s="40">
        <f>E119/E2</f>
        <v>0.36250972139622123</v>
      </c>
      <c r="E122" s="12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3406.58</v>
      </c>
      <c r="F123" s="34">
        <f>'[3]гук(2016)'!$EQ$52*12*'[3]гук(2016)'!$EQ$4</f>
        <v>2308.3104000000003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0">
        <f>E123/E2</f>
        <v>0.7792167985726702</v>
      </c>
      <c r="E126" s="12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39853.89</v>
      </c>
      <c r="F127" s="34">
        <f>('[3]гук(2016)'!$EQ$48+'[3]гук(2016)'!$EQ$56)*12*'[3]гук(2016)'!$EQ$4</f>
        <v>37719.890400000004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0">
        <f>E127/E2</f>
        <v>9.116128368177867</v>
      </c>
      <c r="E130" s="12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31670.87</v>
      </c>
      <c r="F131" s="34">
        <f>('[3]гук(2016)'!$EQ$47+'[3]гук(2016)'!$EQ$55)*12*'[3]гук(2016)'!$EQ$4</f>
        <v>29850.6504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0">
        <f>E131/E2</f>
        <v>7.244354728029644</v>
      </c>
      <c r="E134" s="12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14890.351</v>
      </c>
      <c r="F135" s="34">
        <f>'[3]гук(2016)'!$EQ$59*12*'[3]гук(2016)'!$EQ$4</f>
        <v>14899.094399999998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0">
        <f>E135/E2</f>
        <v>3.406000045747747</v>
      </c>
      <c r="E138" s="12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5215.99</v>
      </c>
      <c r="F139" s="34">
        <f>'[3]гук(2016)'!$EQ$51*12*'[3]гук(2016)'!$EQ$4</f>
        <v>11331.705600000001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0">
        <f>E139/E2</f>
        <v>1.1930989523765954</v>
      </c>
      <c r="E142" s="12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1183.01</v>
      </c>
      <c r="F143" s="34">
        <f>'[3]гук(2016)'!$EQ$49*12*'[3]гук(2016)'!$EQ$4</f>
        <v>8288.9328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0">
        <f>E143/E2</f>
        <v>0.27060021043963584</v>
      </c>
      <c r="E146" s="1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3" customFormat="1" ht="31.5">
      <c r="A147" s="26" t="s">
        <v>352</v>
      </c>
      <c r="B147" s="9" t="s">
        <v>109</v>
      </c>
      <c r="C147" s="9" t="s">
        <v>70</v>
      </c>
      <c r="D147" s="9" t="s">
        <v>336</v>
      </c>
      <c r="E147" s="12">
        <v>2985.07</v>
      </c>
      <c r="F147" s="34">
        <f>'[3]гук(2016)'!$EQ$57*12*'[3]гук(2016)'!$EQ$4</f>
        <v>2990.3112000000006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3" customFormat="1" ht="15.75">
      <c r="A148" s="26" t="s">
        <v>353</v>
      </c>
      <c r="B148" s="9" t="s">
        <v>110</v>
      </c>
      <c r="C148" s="9" t="s">
        <v>70</v>
      </c>
      <c r="D148" s="9" t="s">
        <v>38</v>
      </c>
      <c r="E148" s="12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3" customFormat="1" ht="15.75">
      <c r="A149" s="26" t="s">
        <v>354</v>
      </c>
      <c r="B149" s="9" t="s">
        <v>67</v>
      </c>
      <c r="C149" s="9" t="s">
        <v>70</v>
      </c>
      <c r="D149" s="9" t="s">
        <v>12</v>
      </c>
      <c r="E149" s="12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3" customFormat="1" ht="15.75">
      <c r="A150" s="26" t="s">
        <v>355</v>
      </c>
      <c r="B150" s="9" t="s">
        <v>111</v>
      </c>
      <c r="C150" s="9" t="s">
        <v>76</v>
      </c>
      <c r="D150" s="40">
        <f>E147/E2</f>
        <v>0.6828011345441237</v>
      </c>
      <c r="E150" s="12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3" customFormat="1" ht="31.5">
      <c r="A151" s="26"/>
      <c r="B151" s="9" t="s">
        <v>109</v>
      </c>
      <c r="C151" s="9" t="s">
        <v>70</v>
      </c>
      <c r="D151" s="40" t="s">
        <v>335</v>
      </c>
      <c r="E151" s="12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3" customFormat="1" ht="15.75">
      <c r="A152" s="26"/>
      <c r="B152" s="9" t="s">
        <v>110</v>
      </c>
      <c r="C152" s="9" t="s">
        <v>70</v>
      </c>
      <c r="D152" s="40" t="s">
        <v>34</v>
      </c>
      <c r="E152" s="12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3" customFormat="1" ht="15.75">
      <c r="A153" s="26"/>
      <c r="B153" s="9" t="s">
        <v>67</v>
      </c>
      <c r="C153" s="9" t="s">
        <v>70</v>
      </c>
      <c r="D153" s="40" t="s">
        <v>12</v>
      </c>
      <c r="E153" s="1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3" customFormat="1" ht="15.75">
      <c r="A154" s="26"/>
      <c r="B154" s="9" t="s">
        <v>111</v>
      </c>
      <c r="C154" s="9" t="s">
        <v>76</v>
      </c>
      <c r="D154" s="40">
        <f>E151/E2</f>
        <v>0</v>
      </c>
      <c r="E154" s="12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3" customFormat="1" ht="31.5">
      <c r="A155" s="26" t="s">
        <v>356</v>
      </c>
      <c r="B155" s="9" t="s">
        <v>109</v>
      </c>
      <c r="C155" s="9" t="s">
        <v>70</v>
      </c>
      <c r="D155" s="40" t="s">
        <v>337</v>
      </c>
      <c r="E155" s="12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3" customFormat="1" ht="15.75">
      <c r="A156" s="26" t="s">
        <v>357</v>
      </c>
      <c r="B156" s="9" t="s">
        <v>110</v>
      </c>
      <c r="C156" s="9" t="s">
        <v>70</v>
      </c>
      <c r="D156" s="40" t="s">
        <v>27</v>
      </c>
      <c r="E156" s="12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3" customFormat="1" ht="15.75">
      <c r="A157" s="26" t="s">
        <v>358</v>
      </c>
      <c r="B157" s="9" t="s">
        <v>67</v>
      </c>
      <c r="C157" s="9" t="s">
        <v>70</v>
      </c>
      <c r="D157" s="40" t="s">
        <v>12</v>
      </c>
      <c r="E157" s="12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3" customFormat="1" ht="15.75">
      <c r="A158" s="26" t="s">
        <v>359</v>
      </c>
      <c r="B158" s="9" t="s">
        <v>111</v>
      </c>
      <c r="C158" s="9" t="s">
        <v>76</v>
      </c>
      <c r="D158" s="40">
        <f>E155/E2</f>
        <v>0</v>
      </c>
      <c r="E158" s="12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3" customFormat="1" ht="31.5">
      <c r="A159" s="26" t="s">
        <v>360</v>
      </c>
      <c r="B159" s="9" t="s">
        <v>109</v>
      </c>
      <c r="C159" s="9" t="s">
        <v>70</v>
      </c>
      <c r="D159" s="40" t="s">
        <v>334</v>
      </c>
      <c r="E159" s="12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3" customFormat="1" ht="15.75">
      <c r="A160" s="26" t="s">
        <v>361</v>
      </c>
      <c r="B160" s="9" t="s">
        <v>110</v>
      </c>
      <c r="C160" s="9" t="s">
        <v>70</v>
      </c>
      <c r="D160" s="40" t="s">
        <v>27</v>
      </c>
      <c r="E160" s="12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3" customFormat="1" ht="15.75">
      <c r="A161" s="26" t="s">
        <v>362</v>
      </c>
      <c r="B161" s="9" t="s">
        <v>67</v>
      </c>
      <c r="C161" s="9" t="s">
        <v>70</v>
      </c>
      <c r="D161" s="40" t="s">
        <v>12</v>
      </c>
      <c r="E161" s="12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3" customFormat="1" ht="15.75">
      <c r="A162" s="26" t="s">
        <v>363</v>
      </c>
      <c r="B162" s="9" t="s">
        <v>111</v>
      </c>
      <c r="C162" s="9" t="s">
        <v>76</v>
      </c>
      <c r="D162" s="40">
        <f>E159/E2</f>
        <v>0</v>
      </c>
      <c r="E162" s="12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" customFormat="1" ht="31.5">
      <c r="A163" s="26" t="s">
        <v>364</v>
      </c>
      <c r="B163" s="9" t="s">
        <v>109</v>
      </c>
      <c r="C163" s="9" t="s">
        <v>70</v>
      </c>
      <c r="D163" s="9" t="s">
        <v>331</v>
      </c>
      <c r="E163" s="12">
        <f>44800.52+121.49</f>
        <v>44922.009999999995</v>
      </c>
      <c r="F163" s="30">
        <f>'[3]гук(2016)'!$EQ$34*12*'[3]гук(2016)'!$EQ$4</f>
        <v>15140.7849912</v>
      </c>
      <c r="G163" s="3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3" customFormat="1" ht="15.75">
      <c r="A164" s="26" t="s">
        <v>365</v>
      </c>
      <c r="B164" s="9" t="s">
        <v>110</v>
      </c>
      <c r="C164" s="9" t="s">
        <v>70</v>
      </c>
      <c r="D164" s="9" t="s">
        <v>27</v>
      </c>
      <c r="E164" s="4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3" customFormat="1" ht="15.75">
      <c r="A165" s="26" t="s">
        <v>366</v>
      </c>
      <c r="B165" s="9" t="s">
        <v>67</v>
      </c>
      <c r="C165" s="9" t="s">
        <v>70</v>
      </c>
      <c r="D165" s="9" t="s">
        <v>12</v>
      </c>
      <c r="E165" s="12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3" customFormat="1" ht="15.75">
      <c r="A166" s="26" t="s">
        <v>367</v>
      </c>
      <c r="B166" s="9" t="s">
        <v>111</v>
      </c>
      <c r="C166" s="9" t="s">
        <v>76</v>
      </c>
      <c r="D166" s="27">
        <f>E163/E2</f>
        <v>10.275403723866598</v>
      </c>
      <c r="E166" s="12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3" customFormat="1" ht="47.25">
      <c r="A167" s="35" t="s">
        <v>219</v>
      </c>
      <c r="B167" s="23" t="s">
        <v>107</v>
      </c>
      <c r="C167" s="23" t="s">
        <v>70</v>
      </c>
      <c r="D167" s="23" t="s">
        <v>41</v>
      </c>
      <c r="E167" s="12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</f>
        <v>108533.83010719999</v>
      </c>
      <c r="E168" s="12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('[3]гук(2016)'!$EQ$39+'[3]гук(2016)'!$EQ$43)*12*'[3]гук(2016)'!$EQ$4</f>
        <v>4732.6658592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0">
        <f>E169/F169</f>
        <v>4732.6658592</v>
      </c>
      <c r="E172" s="12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3" customFormat="1" ht="31.5">
      <c r="A173" s="26"/>
      <c r="B173" s="9" t="s">
        <v>109</v>
      </c>
      <c r="C173" s="9" t="s">
        <v>70</v>
      </c>
      <c r="D173" s="9" t="s">
        <v>374</v>
      </c>
      <c r="E173" s="12">
        <f>('[4]гук(2016)'!$EQ$38+'[4]гук(2016)'!$EQ$42)*12*'[4]гук(2016)'!$EQ$4</f>
        <v>8211.814248</v>
      </c>
      <c r="F173" s="34">
        <v>1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3" customFormat="1" ht="15.75">
      <c r="A176" s="26"/>
      <c r="B176" s="9" t="s">
        <v>111</v>
      </c>
      <c r="C176" s="9" t="s">
        <v>76</v>
      </c>
      <c r="D176" s="40">
        <f>E173/F173</f>
        <v>8211.814248</v>
      </c>
      <c r="E176" s="12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7894.13</v>
      </c>
      <c r="F177" s="34">
        <f>'[3]гук(2016)'!$EQ$30*12*'[3]гук(2016)'!$EQ$4</f>
        <v>5828.6411448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0">
        <f>E177/E2</f>
        <v>1.805693307104625</v>
      </c>
      <c r="E180" s="12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1487.41</v>
      </c>
      <c r="F181" s="34">
        <f>'[3]гук(2016)'!$EQ$27*12*'[3]гук(2016)'!$EQ$4</f>
        <v>3786.7307496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0">
        <f>E181/E2</f>
        <v>0.3402282812571481</v>
      </c>
      <c r="E184" s="12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8190.02+29713.12</f>
        <v>37903.14</v>
      </c>
      <c r="F185" s="34">
        <f>'[3]гук(2016)'!$EQ$21*12*'[3]гук(2016)'!$EQ$4</f>
        <v>16736.666863200004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0">
        <f>E185/E2</f>
        <v>8.669916281623129</v>
      </c>
      <c r="E188" s="1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2216.89</v>
      </c>
      <c r="F189" s="34">
        <f>'[3]гук(2016)'!$EQ$20*12*'[3]гук(2016)'!$EQ$4</f>
        <v>9158.0641272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0">
        <f>E189/E2</f>
        <v>0.5070886133857907</v>
      </c>
      <c r="E192" s="12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3" customFormat="1" ht="31.5">
      <c r="A193" s="26" t="s">
        <v>242</v>
      </c>
      <c r="B193" s="9" t="s">
        <v>109</v>
      </c>
      <c r="C193" s="9" t="s">
        <v>70</v>
      </c>
      <c r="D193" s="9" t="s">
        <v>47</v>
      </c>
      <c r="E193" s="12">
        <v>5038.04</v>
      </c>
      <c r="F193" s="12">
        <f>'[3]гук(2016)'!$EQ$29*12*'[3]гук(2016)'!$EQ$4</f>
        <v>3011.4532248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3" customFormat="1" ht="15.75">
      <c r="A194" s="26" t="s">
        <v>239</v>
      </c>
      <c r="B194" s="9" t="s">
        <v>110</v>
      </c>
      <c r="C194" s="9" t="s">
        <v>70</v>
      </c>
      <c r="D194" s="9" t="s">
        <v>27</v>
      </c>
      <c r="E194" s="12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3" customFormat="1" ht="15.75">
      <c r="A195" s="26" t="s">
        <v>243</v>
      </c>
      <c r="B195" s="9" t="s">
        <v>67</v>
      </c>
      <c r="C195" s="9" t="s">
        <v>70</v>
      </c>
      <c r="D195" s="9" t="s">
        <v>12</v>
      </c>
      <c r="E195" s="12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3" customFormat="1" ht="15.75">
      <c r="A196" s="26" t="s">
        <v>244</v>
      </c>
      <c r="B196" s="9" t="s">
        <v>111</v>
      </c>
      <c r="C196" s="9" t="s">
        <v>76</v>
      </c>
      <c r="D196" s="40">
        <f>E193/E2</f>
        <v>1.1523948945514433</v>
      </c>
      <c r="E196" s="12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3" customFormat="1" ht="31.5">
      <c r="A197" s="26" t="s">
        <v>245</v>
      </c>
      <c r="B197" s="9" t="s">
        <v>109</v>
      </c>
      <c r="C197" s="9" t="s">
        <v>70</v>
      </c>
      <c r="D197" s="9" t="s">
        <v>48</v>
      </c>
      <c r="E197" s="12">
        <v>5611.75</v>
      </c>
      <c r="F197" s="34" t="s">
        <v>332</v>
      </c>
      <c r="G197" s="34">
        <f>'[3]гук(2016)'!$EQ$28*12*'[3]гук(2016)'!$EQ$4</f>
        <v>8242.9239768</v>
      </c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3" customFormat="1" ht="15.75">
      <c r="A198" s="26" t="s">
        <v>246</v>
      </c>
      <c r="B198" s="9" t="s">
        <v>110</v>
      </c>
      <c r="C198" s="9" t="s">
        <v>70</v>
      </c>
      <c r="D198" s="9" t="s">
        <v>27</v>
      </c>
      <c r="E198" s="12"/>
      <c r="F198" s="34" t="s">
        <v>12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3" customFormat="1" ht="15.75">
      <c r="A199" s="26" t="s">
        <v>247</v>
      </c>
      <c r="B199" s="9" t="s">
        <v>67</v>
      </c>
      <c r="C199" s="9" t="s">
        <v>70</v>
      </c>
      <c r="D199" s="9" t="s">
        <v>12</v>
      </c>
      <c r="E199" s="12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3" customFormat="1" ht="15.75">
      <c r="A200" s="26" t="s">
        <v>248</v>
      </c>
      <c r="B200" s="9" t="s">
        <v>111</v>
      </c>
      <c r="C200" s="9" t="s">
        <v>76</v>
      </c>
      <c r="D200" s="40">
        <f>E197/E2</f>
        <v>1.283624593988746</v>
      </c>
      <c r="E200" s="12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3" customFormat="1" ht="31.5">
      <c r="A201" s="26" t="s">
        <v>249</v>
      </c>
      <c r="B201" s="9" t="s">
        <v>109</v>
      </c>
      <c r="C201" s="9" t="s">
        <v>70</v>
      </c>
      <c r="D201" s="9" t="s">
        <v>49</v>
      </c>
      <c r="E201" s="12">
        <v>35437.99</v>
      </c>
      <c r="F201" s="34">
        <f>'[3]гук(2016)'!$EQ$25*12*'[3]гук(2016)'!$EQ$4</f>
        <v>36402.841932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3" customFormat="1" ht="15.75">
      <c r="A202" s="26" t="s">
        <v>250</v>
      </c>
      <c r="B202" s="9" t="s">
        <v>110</v>
      </c>
      <c r="C202" s="9" t="s">
        <v>70</v>
      </c>
      <c r="D202" s="9" t="s">
        <v>27</v>
      </c>
      <c r="E202" s="12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3" customFormat="1" ht="15.75">
      <c r="A203" s="26" t="s">
        <v>251</v>
      </c>
      <c r="B203" s="9" t="s">
        <v>67</v>
      </c>
      <c r="C203" s="9" t="s">
        <v>70</v>
      </c>
      <c r="D203" s="9" t="s">
        <v>12</v>
      </c>
      <c r="E203" s="12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3" customFormat="1" ht="15.75">
      <c r="A204" s="26" t="s">
        <v>252</v>
      </c>
      <c r="B204" s="9" t="s">
        <v>111</v>
      </c>
      <c r="C204" s="9" t="s">
        <v>76</v>
      </c>
      <c r="D204" s="40">
        <f>E201/E2</f>
        <v>8.106040989981242</v>
      </c>
      <c r="E204" s="12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3" customFormat="1" ht="31.5">
      <c r="A205" s="26"/>
      <c r="B205" s="9" t="s">
        <v>109</v>
      </c>
      <c r="C205" s="9" t="s">
        <v>70</v>
      </c>
      <c r="D205" s="40" t="s">
        <v>373</v>
      </c>
      <c r="E205" s="12">
        <v>0</v>
      </c>
      <c r="F205" s="34">
        <f>'[3]гук(2016)'!$EQ$11*12*'[3]гук(2016)'!$EQ$4</f>
        <v>1.8886176000000001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3" customFormat="1" ht="15.75">
      <c r="A206" s="26"/>
      <c r="B206" s="9" t="s">
        <v>110</v>
      </c>
      <c r="C206" s="9" t="s">
        <v>70</v>
      </c>
      <c r="D206" s="40" t="s">
        <v>27</v>
      </c>
      <c r="E206" s="12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3" customFormat="1" ht="15.75">
      <c r="A207" s="26"/>
      <c r="B207" s="9" t="s">
        <v>67</v>
      </c>
      <c r="C207" s="9" t="s">
        <v>70</v>
      </c>
      <c r="D207" s="40" t="s">
        <v>12</v>
      </c>
      <c r="E207" s="12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3" customFormat="1" ht="15.75">
      <c r="A208" s="26"/>
      <c r="B208" s="9" t="s">
        <v>111</v>
      </c>
      <c r="C208" s="9" t="s">
        <v>76</v>
      </c>
      <c r="D208" s="40">
        <f>E205/E2</f>
        <v>0</v>
      </c>
      <c r="E208" s="12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3" customFormat="1" ht="47.25">
      <c r="A209" s="35" t="s">
        <v>287</v>
      </c>
      <c r="B209" s="23" t="s">
        <v>107</v>
      </c>
      <c r="C209" s="23" t="s">
        <v>70</v>
      </c>
      <c r="D209" s="23" t="s">
        <v>50</v>
      </c>
      <c r="E209" s="12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3" customFormat="1" ht="18.75">
      <c r="A210" s="26" t="s">
        <v>253</v>
      </c>
      <c r="B210" s="9" t="s">
        <v>108</v>
      </c>
      <c r="C210" s="9" t="s">
        <v>76</v>
      </c>
      <c r="D210" s="27">
        <f>E211+E215+E219+E223+E227+E231+E235+E239+E243+E247</f>
        <v>7554.85</v>
      </c>
      <c r="E210" s="12"/>
      <c r="F210" s="3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3" customFormat="1" ht="31.5">
      <c r="A211" s="26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3" customFormat="1" ht="15.75">
      <c r="A212" s="26" t="s">
        <v>283</v>
      </c>
      <c r="B212" s="9" t="s">
        <v>110</v>
      </c>
      <c r="C212" s="9" t="s">
        <v>70</v>
      </c>
      <c r="D212" s="9" t="s">
        <v>27</v>
      </c>
      <c r="E212" s="12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3" customFormat="1" ht="15.75">
      <c r="A213" s="26" t="s">
        <v>255</v>
      </c>
      <c r="B213" s="9" t="s">
        <v>67</v>
      </c>
      <c r="C213" s="9" t="s">
        <v>70</v>
      </c>
      <c r="D213" s="9" t="s">
        <v>12</v>
      </c>
      <c r="E213" s="12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3" customFormat="1" ht="15.75">
      <c r="A214" s="26" t="s">
        <v>256</v>
      </c>
      <c r="B214" s="9" t="s">
        <v>111</v>
      </c>
      <c r="C214" s="9" t="s">
        <v>76</v>
      </c>
      <c r="D214" s="39">
        <f>E211/E2</f>
        <v>0</v>
      </c>
      <c r="E214" s="12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3" customFormat="1" ht="31.5">
      <c r="A215" s="26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34">
        <f>'[3]гук(2016)'!$EQ$12*12*'[3]гук(2016)'!$EQ$4</f>
        <v>9767.8777656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3" customFormat="1" ht="15.75">
      <c r="A216" s="26" t="s">
        <v>258</v>
      </c>
      <c r="B216" s="9" t="s">
        <v>110</v>
      </c>
      <c r="C216" s="9" t="s">
        <v>70</v>
      </c>
      <c r="D216" s="9" t="s">
        <v>27</v>
      </c>
      <c r="E216" s="12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3" customFormat="1" ht="15.75">
      <c r="A217" s="26" t="s">
        <v>259</v>
      </c>
      <c r="B217" s="9" t="s">
        <v>67</v>
      </c>
      <c r="C217" s="9" t="s">
        <v>70</v>
      </c>
      <c r="D217" s="9" t="s">
        <v>12</v>
      </c>
      <c r="E217" s="12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3" customFormat="1" ht="15.75">
      <c r="A218" s="26" t="s">
        <v>260</v>
      </c>
      <c r="B218" s="9" t="s">
        <v>111</v>
      </c>
      <c r="C218" s="9" t="s">
        <v>76</v>
      </c>
      <c r="D218" s="40">
        <f>E215/E2</f>
        <v>0</v>
      </c>
      <c r="E218" s="12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3" customFormat="1" ht="31.5">
      <c r="A219" s="26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34">
        <f>'[3]гук(2016)'!$EQ$14*12*'[3]гук(2016)'!$EQ$4</f>
        <v>7533.380836800001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3" customFormat="1" ht="15.75">
      <c r="A220" s="26" t="s">
        <v>262</v>
      </c>
      <c r="B220" s="9" t="s">
        <v>110</v>
      </c>
      <c r="C220" s="9" t="s">
        <v>70</v>
      </c>
      <c r="D220" s="9" t="s">
        <v>27</v>
      </c>
      <c r="E220" s="12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3" customFormat="1" ht="15.75">
      <c r="A221" s="26" t="s">
        <v>263</v>
      </c>
      <c r="B221" s="9" t="s">
        <v>67</v>
      </c>
      <c r="C221" s="9" t="s">
        <v>70</v>
      </c>
      <c r="D221" s="9" t="s">
        <v>12</v>
      </c>
      <c r="E221" s="12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3" customFormat="1" ht="15.75">
      <c r="A222" s="26" t="s">
        <v>264</v>
      </c>
      <c r="B222" s="9" t="s">
        <v>111</v>
      </c>
      <c r="C222" s="9" t="s">
        <v>76</v>
      </c>
      <c r="D222" s="39">
        <f>E219/E2</f>
        <v>0</v>
      </c>
      <c r="E222" s="12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3" customFormat="1" ht="31.5">
      <c r="A223" s="26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3" customFormat="1" ht="15.75">
      <c r="A224" s="26" t="s">
        <v>266</v>
      </c>
      <c r="B224" s="9" t="s">
        <v>110</v>
      </c>
      <c r="C224" s="9" t="s">
        <v>70</v>
      </c>
      <c r="D224" s="9" t="s">
        <v>27</v>
      </c>
      <c r="E224" s="12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3" customFormat="1" ht="15.75">
      <c r="A225" s="26" t="s">
        <v>267</v>
      </c>
      <c r="B225" s="9" t="s">
        <v>67</v>
      </c>
      <c r="C225" s="9" t="s">
        <v>70</v>
      </c>
      <c r="D225" s="9" t="s">
        <v>12</v>
      </c>
      <c r="E225" s="12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3" customFormat="1" ht="15.75">
      <c r="A226" s="26" t="s">
        <v>268</v>
      </c>
      <c r="B226" s="9" t="s">
        <v>111</v>
      </c>
      <c r="C226" s="9" t="s">
        <v>76</v>
      </c>
      <c r="D226" s="9">
        <f>E223/E2</f>
        <v>0</v>
      </c>
      <c r="E226" s="12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3" customFormat="1" ht="47.25">
      <c r="A227" s="26" t="s">
        <v>269</v>
      </c>
      <c r="B227" s="9" t="s">
        <v>109</v>
      </c>
      <c r="C227" s="9" t="s">
        <v>70</v>
      </c>
      <c r="D227" s="9" t="s">
        <v>376</v>
      </c>
      <c r="E227" s="12">
        <v>6963.66</v>
      </c>
      <c r="F227" s="34">
        <f>'[3]гук(2016)'!$EQ$10*12*'[3]гук(2016)'!$EQ$4</f>
        <v>3529.8262944</v>
      </c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3" customFormat="1" ht="15.75">
      <c r="A228" s="26" t="s">
        <v>270</v>
      </c>
      <c r="B228" s="9" t="s">
        <v>110</v>
      </c>
      <c r="C228" s="9" t="s">
        <v>70</v>
      </c>
      <c r="D228" s="9" t="s">
        <v>27</v>
      </c>
      <c r="E228" s="12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3" customFormat="1" ht="15.75">
      <c r="A229" s="26" t="s">
        <v>271</v>
      </c>
      <c r="B229" s="9" t="s">
        <v>67</v>
      </c>
      <c r="C229" s="9" t="s">
        <v>70</v>
      </c>
      <c r="D229" s="9" t="s">
        <v>12</v>
      </c>
      <c r="E229" s="12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3" customFormat="1" ht="15.75">
      <c r="A230" s="26" t="s">
        <v>272</v>
      </c>
      <c r="B230" s="9" t="s">
        <v>111</v>
      </c>
      <c r="C230" s="9" t="s">
        <v>76</v>
      </c>
      <c r="D230" s="40">
        <f>E227/E2+E228/E2</f>
        <v>1.5928587767052471</v>
      </c>
      <c r="E230" s="12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3" customFormat="1" ht="31.5">
      <c r="A231" s="26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34">
        <f>'[3]гук(2016)'!$EQ$9*12*'[3]гук(2016)'!$EQ$4</f>
        <v>30561.0853872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3" customFormat="1" ht="15.75">
      <c r="A232" s="26" t="s">
        <v>274</v>
      </c>
      <c r="B232" s="9" t="s">
        <v>110</v>
      </c>
      <c r="C232" s="9" t="s">
        <v>70</v>
      </c>
      <c r="D232" s="9" t="s">
        <v>27</v>
      </c>
      <c r="E232" s="12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3" customFormat="1" ht="15.75">
      <c r="A233" s="26" t="s">
        <v>275</v>
      </c>
      <c r="B233" s="9" t="s">
        <v>67</v>
      </c>
      <c r="C233" s="9" t="s">
        <v>70</v>
      </c>
      <c r="D233" s="9" t="s">
        <v>12</v>
      </c>
      <c r="E233" s="12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3" customFormat="1" ht="15.75">
      <c r="A234" s="26" t="s">
        <v>276</v>
      </c>
      <c r="B234" s="9" t="s">
        <v>111</v>
      </c>
      <c r="C234" s="9" t="s">
        <v>76</v>
      </c>
      <c r="D234" s="40">
        <f>E231/E2</f>
        <v>0</v>
      </c>
      <c r="E234" s="12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3" customFormat="1" ht="31.5">
      <c r="A235" s="26" t="s">
        <v>277</v>
      </c>
      <c r="B235" s="9" t="s">
        <v>109</v>
      </c>
      <c r="C235" s="9" t="s">
        <v>70</v>
      </c>
      <c r="D235" s="9" t="s">
        <v>0</v>
      </c>
      <c r="E235" s="12">
        <v>591.19</v>
      </c>
      <c r="F235" s="34">
        <f>'[3]гук(2016)'!$EQ$17*12*'[3]гук(2016)'!$EQ$4</f>
        <v>842.9005272000002</v>
      </c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3" customFormat="1" ht="15.75">
      <c r="A236" s="26" t="s">
        <v>278</v>
      </c>
      <c r="B236" s="9" t="s">
        <v>110</v>
      </c>
      <c r="C236" s="9" t="s">
        <v>70</v>
      </c>
      <c r="D236" s="9" t="s">
        <v>27</v>
      </c>
      <c r="E236" s="12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3" customFormat="1" ht="15.75">
      <c r="A237" s="26" t="s">
        <v>279</v>
      </c>
      <c r="B237" s="9" t="s">
        <v>67</v>
      </c>
      <c r="C237" s="9" t="s">
        <v>70</v>
      </c>
      <c r="D237" s="9" t="s">
        <v>12</v>
      </c>
      <c r="E237" s="12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3" customFormat="1" ht="15.75">
      <c r="A238" s="26" t="s">
        <v>280</v>
      </c>
      <c r="B238" s="9" t="s">
        <v>111</v>
      </c>
      <c r="C238" s="9" t="s">
        <v>76</v>
      </c>
      <c r="D238" s="40">
        <f>E235/E2</f>
        <v>0.13522805251841347</v>
      </c>
      <c r="E238" s="12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3" customFormat="1" ht="31.5">
      <c r="A239" s="26" t="s">
        <v>282</v>
      </c>
      <c r="B239" s="9" t="s">
        <v>109</v>
      </c>
      <c r="C239" s="9" t="s">
        <v>70</v>
      </c>
      <c r="D239" s="9" t="s">
        <v>54</v>
      </c>
      <c r="E239" s="12"/>
      <c r="F239" s="34">
        <f>'[3]гук(2016)'!$EQ$15*12*'[3]гук(2016)'!$EQ$4</f>
        <v>18353.0087592</v>
      </c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3" customFormat="1" ht="15.75">
      <c r="A240" s="26" t="s">
        <v>284</v>
      </c>
      <c r="B240" s="9" t="s">
        <v>110</v>
      </c>
      <c r="C240" s="9" t="s">
        <v>70</v>
      </c>
      <c r="D240" s="9" t="s">
        <v>27</v>
      </c>
      <c r="E240" s="12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3" customFormat="1" ht="15.75">
      <c r="A241" s="26" t="s">
        <v>285</v>
      </c>
      <c r="B241" s="9" t="s">
        <v>67</v>
      </c>
      <c r="C241" s="9" t="s">
        <v>70</v>
      </c>
      <c r="D241" s="9" t="s">
        <v>12</v>
      </c>
      <c r="E241" s="12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3" customFormat="1" ht="15.75">
      <c r="A242" s="26" t="s">
        <v>286</v>
      </c>
      <c r="B242" s="9" t="s">
        <v>111</v>
      </c>
      <c r="C242" s="9" t="s">
        <v>76</v>
      </c>
      <c r="D242" s="40">
        <f>E239/E2</f>
        <v>0</v>
      </c>
      <c r="E242" s="12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3" customFormat="1" ht="31.5">
      <c r="A243" s="26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34">
        <f>'[3]гук(2016)'!$EQ$18*12*'[3]гук(2016)'!$EQ$4</f>
        <v>5057.403163200001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3" customFormat="1" ht="15.75">
      <c r="A244" s="26" t="s">
        <v>290</v>
      </c>
      <c r="B244" s="9" t="s">
        <v>110</v>
      </c>
      <c r="C244" s="9" t="s">
        <v>70</v>
      </c>
      <c r="D244" s="9" t="s">
        <v>27</v>
      </c>
      <c r="E244" s="12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3" customFormat="1" ht="15.75">
      <c r="A245" s="26" t="s">
        <v>291</v>
      </c>
      <c r="B245" s="9" t="s">
        <v>67</v>
      </c>
      <c r="C245" s="9" t="s">
        <v>70</v>
      </c>
      <c r="D245" s="9" t="s">
        <v>12</v>
      </c>
      <c r="E245" s="12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3" customFormat="1" ht="15.75">
      <c r="A246" s="26" t="s">
        <v>292</v>
      </c>
      <c r="B246" s="9" t="s">
        <v>111</v>
      </c>
      <c r="C246" s="9" t="s">
        <v>76</v>
      </c>
      <c r="D246" s="40">
        <f>E243/E2</f>
        <v>0</v>
      </c>
      <c r="E246" s="12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3" customFormat="1" ht="31.5">
      <c r="A247" s="26" t="s">
        <v>368</v>
      </c>
      <c r="B247" s="9" t="s">
        <v>109</v>
      </c>
      <c r="C247" s="9" t="s">
        <v>70</v>
      </c>
      <c r="D247" s="9" t="s">
        <v>56</v>
      </c>
      <c r="E247" s="12">
        <v>0</v>
      </c>
      <c r="F247" s="34" t="s">
        <v>333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3" customFormat="1" ht="15.75">
      <c r="A248" s="26" t="s">
        <v>369</v>
      </c>
      <c r="B248" s="9" t="s">
        <v>110</v>
      </c>
      <c r="C248" s="9" t="s">
        <v>70</v>
      </c>
      <c r="D248" s="9" t="s">
        <v>27</v>
      </c>
      <c r="E248" s="12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3" customFormat="1" ht="15.75">
      <c r="A249" s="26" t="s">
        <v>370</v>
      </c>
      <c r="B249" s="9" t="s">
        <v>67</v>
      </c>
      <c r="C249" s="9" t="s">
        <v>70</v>
      </c>
      <c r="D249" s="9" t="s">
        <v>325</v>
      </c>
      <c r="E249" s="12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3" customFormat="1" ht="15.75">
      <c r="A250" s="26" t="s">
        <v>371</v>
      </c>
      <c r="B250" s="9" t="s">
        <v>111</v>
      </c>
      <c r="C250" s="9" t="s">
        <v>76</v>
      </c>
      <c r="D250" s="40">
        <f>E247/E2</f>
        <v>0</v>
      </c>
      <c r="E250" s="12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3" customFormat="1" ht="15.75">
      <c r="A251" s="26"/>
      <c r="B251" s="23" t="s">
        <v>281</v>
      </c>
      <c r="C251" s="9" t="s">
        <v>76</v>
      </c>
      <c r="D251" s="33">
        <f>SUM(D90,D28,D34,D60,D66,D72,D78,D84,D100,D110,D168,D210)</f>
        <v>568984.0571071999</v>
      </c>
      <c r="E251" s="12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7" ht="15.75">
      <c r="A252" s="45" t="s">
        <v>293</v>
      </c>
      <c r="B252" s="45"/>
      <c r="C252" s="45"/>
      <c r="D252" s="45"/>
      <c r="G252" s="1">
        <f>F28+F35+F39+F43+F47+F60+F72+F79+F91+F95+G101+G105+F111+F115+F119+F123+F127+F131+F135+F139+F143+F147+F163+F177+F181+F185+F189+F193+G197+F201+F205+F215+F219+F227+F231+F235+F239+F243+G83</f>
        <v>602880.2084207999</v>
      </c>
    </row>
    <row r="253" spans="1:4" ht="15.75">
      <c r="A253" s="7" t="s">
        <v>294</v>
      </c>
      <c r="B253" s="8" t="s">
        <v>295</v>
      </c>
      <c r="C253" s="8" t="s">
        <v>296</v>
      </c>
      <c r="D253" s="42">
        <f>'[1]2018 Управл'!$AA$29</f>
        <v>5</v>
      </c>
    </row>
    <row r="254" spans="1:4" ht="15.75">
      <c r="A254" s="7" t="s">
        <v>297</v>
      </c>
      <c r="B254" s="8" t="s">
        <v>298</v>
      </c>
      <c r="C254" s="8" t="s">
        <v>296</v>
      </c>
      <c r="D254" s="42">
        <f>'[1]2018 Управл'!$AB$29</f>
        <v>5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43">
        <f>'[1]2018 Управл'!$AD$29</f>
        <v>0</v>
      </c>
    </row>
    <row r="257" spans="1:4" ht="15.75">
      <c r="A257" s="45" t="s">
        <v>303</v>
      </c>
      <c r="B257" s="45"/>
      <c r="C257" s="45"/>
      <c r="D257" s="45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5" t="s">
        <v>311</v>
      </c>
      <c r="B264" s="45"/>
      <c r="C264" s="45"/>
      <c r="D264" s="45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5" t="s">
        <v>317</v>
      </c>
      <c r="B269" s="45"/>
      <c r="C269" s="45"/>
      <c r="D269" s="45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43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2019-03-29T07:55:39Z</dcterms:modified>
  <cp:category/>
  <cp:version/>
  <cp:contentType/>
  <cp:contentStatus/>
</cp:coreProperties>
</file>