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<sst xmlns="http://schemas.openxmlformats.org/spreadsheetml/2006/main" count="958" uniqueCount="385">
  <si>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</si>
  <si>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</si>
  <si>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</si>
  <si>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</si>
  <si>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</si>
  <si>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</si>
  <si>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</si>
  <si>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</si>
  <si>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</si>
  <si>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</si>
  <si>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</si>
  <si>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</si>
  <si>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</si>
  <si>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</si>
  <si>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</si>
  <si>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</si>
  <si>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</si>
  <si>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</si>
  <si>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</si>
  <si>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</si>
  <si>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</si>
  <si>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</si>
  <si>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</si>
  <si>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</si>
  <si>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</si>
  <si>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</si>
  <si>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</si>
  <si>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</si>
  <si>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</si>
  <si>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</si>
  <si>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</si>
  <si>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</si>
  <si>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</si>
  <si>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</si>
  <si>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</si>
  <si>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</si>
  <si>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</si>
  <si>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</si>
  <si>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</si>
  <si>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</si>
  <si>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</si>
  <si>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</si>
  <si>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</si>
  <si>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</si>
  <si>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</si>
  <si>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</si>
  <si>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</si>
  <si>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</si>
  <si>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</si>
  <si>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</si>
  <si>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</si>
  <si>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</si>
  <si>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</si>
  <si>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</si>
  <si>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</si>
  <si>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</si>
  <si>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</si>
  <si>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</si>
  <si>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</si>
  <si>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</si>
  <si>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</si>
  <si>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</si>
  <si>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</si>
  <si>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</si>
  <si>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</si>
  <si>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</si>
  <si>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</si>
  <si>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</si>
  <si>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</si>
  <si>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</si>
  <si>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</si>
  <si>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</si>
  <si>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</si>
  <si>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</si>
  <si>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</si>
  <si>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</si>
  <si>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</si>
  <si>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</si>
  <si>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</si>
  <si>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</si>
  <si>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</si>
  <si>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</si>
  <si>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</si>
  <si>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</si>
  <si>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</si>
  <si>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</si>
  <si>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</si>
  <si>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</si>
  <si>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</si>
  <si>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</si>
  <si>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</si>
  <si>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</si>
  <si>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</si>
  <si>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</si>
  <si>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</si>
  <si>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</si>
  <si>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</si>
  <si>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</si>
  <si>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</si>
  <si>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</si>
  <si>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</si>
  <si>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</si>
  <si>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</si>
  <si>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</si>
  <si>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</si>
  <si>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</si>
  <si>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</si>
  <si>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</si>
  <si>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</si>
  <si>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</si>
  <si>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</si>
  <si>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</si>
  <si>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</si>
  <si>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</si>
  <si>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</si>
  <si>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</si>
  <si>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</si>
  <si>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</si>
  <si>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</si>
  <si>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</si>
  <si>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</si>
  <si>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</si>
  <si>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</si>
  <si>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</si>
  <si>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</si>
  <si>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</si>
  <si>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</si>
  <si>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</si>
  <si>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</si>
  <si>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</si>
  <si>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</si>
  <si>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</si>
  <si>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</si>
  <si>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</si>
  <si>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</si>
  <si>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</si>
  <si>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</si>
  <si>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</si>
  <si>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</si>
  <si>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</si>
  <si>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</si>
  <si>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</si>
  <si>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</si>
  <si>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</si>
  <si>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</si>
  <si>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</si>
  <si>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</si>
  <si>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</si>
  <si>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</si>
  <si>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</si>
  <si>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</si>
  <si>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</si>
  <si>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</si>
  <si>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</si>
  <si>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</si>
  <si>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</si>
  <si>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</si>
  <si>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</si>
  <si>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</si>
  <si>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</si>
  <si>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</si>
  <si>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</si>
  <si>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</si>
  <si>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</si>
  <si>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</si>
  <si>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</si>
  <si>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</si>
  <si>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</si>
  <si>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</si>
  <si>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</si>
  <si>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</si>
  <si>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</si>
  <si>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</si>
  <si>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</si>
  <si>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</si>
  <si>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</si>
  <si>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</si>
  <si>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</si>
  <si>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</si>
  <si>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</si>
  <si>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</si>
  <si>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</si>
  <si>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</si>
  <si>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</si>
  <si>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</si>
  <si>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</si>
  <si>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</si>
  <si>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</si>
  <si>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</si>
  <si>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</si>
  <si>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</si>
  <si>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</si>
  <si>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</si>
  <si>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</si>
  <si>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</si>
  <si>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</si>
  <si>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</si>
  <si>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</si>
  <si>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</si>
  <si>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</si>
  <si>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</si>
  <si>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</si>
  <si>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</si>
  <si>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</si>
  <si>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</si>
  <si>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</si>
  <si>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</si>
  <si>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</si>
  <si>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</si>
  <si>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</si>
  <si>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</si>
  <si>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</si>
  <si>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</si>
  <si>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</si>
  <si>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</si>
  <si>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</si>
  <si>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</si>
  <si>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</si>
  <si>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</si>
  <si>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</si>
  <si>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</si>
  <si>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</si>
  <si>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</si>
  <si>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</si>
  <si>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</si>
  <si>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</si>
  <si>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</si>
  <si>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</si>
  <si>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</si>
  <si>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</si>
  <si>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</si>
  <si>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</si>
  <si>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</si>
  <si>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</si>
  <si>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</si>
  <si>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</si>
  <si>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</si>
  <si>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</si>
  <si>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</si>
  <si>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</si>
  <si>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</si>
  <si>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</si>
  <si>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</si>
  <si>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</si>
  <si>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</si>
  <si>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</si>
  <si>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</si>
  <si>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</si>
  <si>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</si>
  <si>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</si>
  <si>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</si>
  <si>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</si>
  <si>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</si>
  <si>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</si>
  <si>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</si>
  <si>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</si>
  <si>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</si>
  <si>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</si>
  <si>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</si>
  <si>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</si>
  <si>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</si>
  <si>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</si>
  <si>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</si>
  <si>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</si>
  <si>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</si>
  <si>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</si>
  <si>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</si>
  <si>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</si>
  <si>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</si>
  <si>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</si>
  <si>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</si>
  <si>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</si>
  <si>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</si>
  <si>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</si>
  <si>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</si>
  <si>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</si>
  <si>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</si>
  <si>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</si>
  <si>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</si>
  <si>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</si>
  <si>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</si>
  <si>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</si>
  <si>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</si>
  <si>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</si>
  <si>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</si>
  <si>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</si>
  <si>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</si>
  <si>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</si>
  <si>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</si>
  <si>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</si>
  <si>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</si>
  <si>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</si>
  <si>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</si>
  <si>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</si>
  <si>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</si>
  <si>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</si>
  <si>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</si>
  <si>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</si>
  <si>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</si>
  <si>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</si>
  <si>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</si>
  <si>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</si>
  <si>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</si>
  <si>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</si>
  <si>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</si>
  <si>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</si>
  <si>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</si>
  <si>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</si>
  <si>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</si>
  <si>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</si>
  <si>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</si>
  <si>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</si>
  <si>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</si>
  <si>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</si>
  <si>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</si>
  <si>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</si>
  <si>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</si>
  <si>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</si>
  <si>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</si>
  <si>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</si>
  <si>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</si>
  <si>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</si>
  <si>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</si>
  <si>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</si>
  <si>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</si>
  <si>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</si>
  <si>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</si>
  <si>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</si>
  <si>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</si>
  <si>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</si>
  <si>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</si>
  <si>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</si>
  <si>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</si>
  <si>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</si>
  <si>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</si>
  <si>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</si>
  <si>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</si>
  <si>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</si>
  <si>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</si>
  <si>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</si>
  <si>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</si>
  <si>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</si>
  <si>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</si>
  <si>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</si>
  <si>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</si>
  <si>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</si>
  <si>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</si>
  <si>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</si>
  <si>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</si>
  <si>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</si>
  <si>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</si>
  <si>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</si>
  <si>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</si>
  <si>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</si>
  <si>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</si>
  <si>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</si>
  <si>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</si>
  <si>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</si>
  <si>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</si>
  <si>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</si>
  <si>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</si>
  <si>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</si>
  <si>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</si>
  <si>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</si>
  <si>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</si>
  <si>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</si>
  <si>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</si>
  <si>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</si>
  <si>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</si>
  <si>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</si>
  <si>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</si>
  <si>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</si>
  <si>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</si>
  <si>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</si>
  <si>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</si>
  <si>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</si>
  <si>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</si>
  <si>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8  ул. Гагарина                        в г. Липецке</t>
  </si>
  <si>
    <t>31.03.2019 г.</t>
  </si>
  <si>
    <t>01.01.2018 г.</t>
  </si>
  <si>
    <t>31.12.2018 г.</t>
  </si>
  <si>
    <t>Ремонт внутридомовых сетей  водоснабжения</t>
  </si>
  <si>
    <t>экономист</t>
  </si>
  <si>
    <t>Мехуборка (асфальт) в зимний период</t>
  </si>
  <si>
    <t>общая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</si>
</sst>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3;&#1072;&#1075;&#1072;&#1088;&#1080;&#1085;&#1072;,%20&#1076;.%208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450</v>
          </cell>
        </row>
        <row r="24">
          <cell r="D24">
            <v>-90502.276</v>
          </cell>
        </row>
        <row r="25">
          <cell r="D25">
            <v>36290.67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7">
          <cell r="I27">
            <v>0</v>
          </cell>
          <cell r="M27">
            <v>42794.28</v>
          </cell>
          <cell r="P27">
            <v>24908.832</v>
          </cell>
          <cell r="U27">
            <v>28261.943999999996</v>
          </cell>
          <cell r="V27">
            <v>22718.49</v>
          </cell>
          <cell r="Z27">
            <v>30178.007999999998</v>
          </cell>
          <cell r="AA27">
            <v>1</v>
          </cell>
          <cell r="AB27">
            <v>1</v>
          </cell>
          <cell r="AD27">
            <v>-6514.63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CN4">
            <v>4260</v>
          </cell>
        </row>
        <row r="37">
          <cell r="CL37">
            <v>0.252571</v>
          </cell>
        </row>
        <row r="46">
          <cell r="CL46">
            <v>0.159</v>
          </cell>
        </row>
        <row r="47">
          <cell r="CL47">
            <v>0.301</v>
          </cell>
        </row>
        <row r="48">
          <cell r="CL48">
            <v>0.077</v>
          </cell>
        </row>
        <row r="50">
          <cell r="CL50">
            <v>0.041</v>
          </cell>
        </row>
        <row r="52">
          <cell r="CL52">
            <v>0.044</v>
          </cell>
        </row>
        <row r="53">
          <cell r="CL53">
            <v>0.034</v>
          </cell>
        </row>
        <row r="55">
          <cell r="CL55">
            <v>0.268</v>
          </cell>
        </row>
        <row r="56">
          <cell r="CL56">
            <v>0.642</v>
          </cell>
        </row>
        <row r="58">
          <cell r="CL58">
            <v>0.024</v>
          </cell>
        </row>
        <row r="59">
          <cell r="CL59">
            <v>0.284</v>
          </cell>
        </row>
        <row r="60">
          <cell r="CL60">
            <v>0.012</v>
          </cell>
        </row>
        <row r="63">
          <cell r="CL63">
            <v>0.038644</v>
          </cell>
        </row>
        <row r="64">
          <cell r="CL64">
            <v>0.029755</v>
          </cell>
        </row>
        <row r="74">
          <cell r="CL74">
            <v>0.046448</v>
          </cell>
        </row>
        <row r="75">
          <cell r="CL75">
            <v>0.062331</v>
          </cell>
        </row>
        <row r="76">
          <cell r="CL76">
            <v>0.712702</v>
          </cell>
        </row>
        <row r="77">
          <cell r="CL77">
            <v>0.885</v>
          </cell>
        </row>
        <row r="78">
          <cell r="CL78">
            <v>1.875</v>
          </cell>
        </row>
        <row r="88">
          <cell r="CL88">
            <v>0.7109</v>
          </cell>
        </row>
        <row r="89">
          <cell r="CL89">
            <v>0.2839</v>
          </cell>
        </row>
        <row r="90">
          <cell r="CL90">
            <v>0.054</v>
          </cell>
        </row>
        <row r="91">
          <cell r="CL91">
            <v>0.0258</v>
          </cell>
        </row>
        <row r="101">
          <cell r="CL101">
            <v>1.2254</v>
          </cell>
        </row>
        <row r="102">
          <cell r="CL102">
            <v>0.78335</v>
          </cell>
        </row>
        <row r="123">
          <cell r="CN123">
            <v>240717.02543999994</v>
          </cell>
        </row>
        <row r="124">
          <cell r="CN124">
            <v>333933.10884000006</v>
          </cell>
        </row>
        <row r="125">
          <cell r="CN125">
            <v>62642.448000000004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N4">
            <v>4260</v>
          </cell>
        </row>
        <row r="38">
          <cell r="CL38">
            <v>0.083063</v>
          </cell>
        </row>
        <row r="42">
          <cell r="CL42">
            <v>0.077575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87">
      <selection activeCell="J10" sqref="J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2.281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46" t="s">
        <v>377</v>
      </c>
      <c r="B2" s="46"/>
      <c r="C2" s="46"/>
      <c r="D2" s="46"/>
      <c r="E2" s="1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379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380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34">
        <f>'[1]по форме'!$D$23</f>
        <v>450</v>
      </c>
    </row>
    <row r="10" spans="1:4" ht="31.5">
      <c r="A10" s="7" t="s">
        <v>61</v>
      </c>
      <c r="B10" s="8" t="s">
        <v>77</v>
      </c>
      <c r="C10" s="8" t="s">
        <v>76</v>
      </c>
      <c r="D10" s="34">
        <f>'[1]по форме'!$D$24</f>
        <v>-90502.276</v>
      </c>
    </row>
    <row r="11" spans="1:4" ht="15.75">
      <c r="A11" s="7" t="s">
        <v>78</v>
      </c>
      <c r="B11" s="8" t="s">
        <v>79</v>
      </c>
      <c r="C11" s="8" t="s">
        <v>76</v>
      </c>
      <c r="D11" s="34">
        <f>'[1]по форме'!$D$25</f>
        <v>36290.67</v>
      </c>
    </row>
    <row r="12" spans="1:5" ht="31.5">
      <c r="A12" s="7" t="s">
        <v>80</v>
      </c>
      <c r="B12" s="8" t="s">
        <v>81</v>
      </c>
      <c r="C12" s="8" t="s">
        <v>76</v>
      </c>
      <c r="D12" s="34">
        <f>D13+D14+D15</f>
        <v>637292.58228</v>
      </c>
      <c r="E12" s="1" t="s">
        <v>384</v>
      </c>
    </row>
    <row r="13" spans="1:4" ht="15.75">
      <c r="A13" s="7" t="s">
        <v>97</v>
      </c>
      <c r="B13" s="10" t="s">
        <v>82</v>
      </c>
      <c r="C13" s="8" t="s">
        <v>76</v>
      </c>
      <c r="D13" s="34">
        <f>'[3]гук(2016)'!$CN$124</f>
        <v>333933.10884000006</v>
      </c>
    </row>
    <row r="14" spans="1:4" ht="15.75">
      <c r="A14" s="7" t="s">
        <v>98</v>
      </c>
      <c r="B14" s="10" t="s">
        <v>83</v>
      </c>
      <c r="C14" s="8" t="s">
        <v>76</v>
      </c>
      <c r="D14" s="34">
        <f>'[3]гук(2016)'!$CN$123</f>
        <v>240717.02543999994</v>
      </c>
    </row>
    <row r="15" spans="1:4" ht="15.75">
      <c r="A15" s="7" t="s">
        <v>99</v>
      </c>
      <c r="B15" s="10" t="s">
        <v>84</v>
      </c>
      <c r="C15" s="8" t="s">
        <v>76</v>
      </c>
      <c r="D15" s="34">
        <f>'[3]гук(2016)'!$CN$125</f>
        <v>62642.448000000004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587983.6722799999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587983.6722799999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497931.3962799999</v>
      </c>
    </row>
    <row r="23" spans="1:4" ht="15.75">
      <c r="A23" s="10" t="s">
        <v>94</v>
      </c>
      <c r="B23" s="10" t="s">
        <v>102</v>
      </c>
      <c r="C23" s="10" t="s">
        <v>76</v>
      </c>
      <c r="D23" s="35">
        <f>'[2]2018 Управл'!$I$27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6230.913719999895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'[2]2018 Управл'!$M$27</f>
        <v>42794.28</v>
      </c>
    </row>
    <row r="26" spans="1:22" s="13" customFormat="1" ht="35.25" customHeight="1">
      <c r="A26" s="47" t="s">
        <v>105</v>
      </c>
      <c r="B26" s="47"/>
      <c r="C26" s="47"/>
      <c r="D26" s="47"/>
      <c r="E26" s="1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36">
        <f>F28</f>
        <v>45241.200000000004</v>
      </c>
      <c r="E28" s="16">
        <f>'[2]2018 Управл'!$U$27</f>
        <v>28261.943999999996</v>
      </c>
      <c r="F28" s="21">
        <f>'[3]гук(2016)'!$CL$77*12*'[3]гук(2016)'!$CN$4</f>
        <v>45241.200000000004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37">
        <f>E28/E2</f>
        <v>6.634259154929577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43" t="s">
        <v>118</v>
      </c>
      <c r="B33" s="23" t="s">
        <v>107</v>
      </c>
      <c r="C33" s="23" t="s">
        <v>70</v>
      </c>
      <c r="D33" s="23" t="s">
        <v>13</v>
      </c>
      <c r="E33" s="12" t="s">
        <v>327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54916.72</v>
      </c>
      <c r="E34" s="1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2760.48</f>
        <v>2760.48</v>
      </c>
      <c r="F35" s="42">
        <f>'[3]гук(2016)'!$CL$90*12*E2</f>
        <v>2760.48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38">
        <f>E35/E2</f>
        <v>0.648</v>
      </c>
      <c r="E38" s="1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326</v>
      </c>
      <c r="E39" s="12">
        <f>1318.9</f>
        <v>1318.9</v>
      </c>
      <c r="F39" s="42">
        <f>'[3]гук(2016)'!$CL$91*12*E2</f>
        <v>1318.896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38">
        <f>E39/E2</f>
        <v>0.3096009389671362</v>
      </c>
      <c r="E42" s="1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15787.75</f>
        <v>15787.75</v>
      </c>
      <c r="F43" s="42">
        <f>'[3]гук(2016)'!$CL$89*12*E2</f>
        <v>14512.967999999999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3.706044600938967</v>
      </c>
      <c r="E46" s="1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s="13" customFormat="1" ht="31.5">
      <c r="A47" s="26" t="s">
        <v>340</v>
      </c>
      <c r="B47" s="9" t="s">
        <v>109</v>
      </c>
      <c r="C47" s="9" t="s">
        <v>70</v>
      </c>
      <c r="D47" s="9" t="s">
        <v>16</v>
      </c>
      <c r="E47" s="12">
        <f>35049.59</f>
        <v>35049.59</v>
      </c>
      <c r="F47" s="42">
        <f>'[3]гук(2016)'!$CL$88*12*E2</f>
        <v>36341.208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13" customFormat="1" ht="15.75">
      <c r="A48" s="26" t="s">
        <v>341</v>
      </c>
      <c r="B48" s="9" t="s">
        <v>110</v>
      </c>
      <c r="C48" s="9" t="s">
        <v>70</v>
      </c>
      <c r="D48" s="9" t="s">
        <v>17</v>
      </c>
      <c r="E48" s="1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13" customFormat="1" ht="15.75">
      <c r="A49" s="26" t="s">
        <v>342</v>
      </c>
      <c r="B49" s="9" t="s">
        <v>67</v>
      </c>
      <c r="C49" s="9" t="s">
        <v>70</v>
      </c>
      <c r="D49" s="9" t="s">
        <v>12</v>
      </c>
      <c r="E49" s="1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13" customFormat="1" ht="15.75">
      <c r="A50" s="26" t="s">
        <v>343</v>
      </c>
      <c r="B50" s="9" t="s">
        <v>111</v>
      </c>
      <c r="C50" s="9" t="s">
        <v>76</v>
      </c>
      <c r="D50" s="38">
        <f>E47/E2</f>
        <v>8.227603286384976</v>
      </c>
      <c r="E50" s="1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13" customFormat="1" ht="47.25">
      <c r="A51" s="26" t="s">
        <v>344</v>
      </c>
      <c r="B51" s="9" t="s">
        <v>109</v>
      </c>
      <c r="C51" s="9" t="s">
        <v>70</v>
      </c>
      <c r="D51" s="38" t="s">
        <v>329</v>
      </c>
      <c r="E51" s="12">
        <v>0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22" s="13" customFormat="1" ht="15.75">
      <c r="A52" s="26" t="s">
        <v>345</v>
      </c>
      <c r="B52" s="9" t="s">
        <v>110</v>
      </c>
      <c r="C52" s="9" t="s">
        <v>70</v>
      </c>
      <c r="D52" s="38" t="s">
        <v>150</v>
      </c>
      <c r="E52" s="1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s="13" customFormat="1" ht="15.75">
      <c r="A53" s="26" t="s">
        <v>346</v>
      </c>
      <c r="B53" s="9" t="s">
        <v>67</v>
      </c>
      <c r="C53" s="9" t="s">
        <v>70</v>
      </c>
      <c r="D53" s="38" t="s">
        <v>12</v>
      </c>
      <c r="E53" s="1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13" customFormat="1" ht="15.75">
      <c r="A54" s="26" t="s">
        <v>347</v>
      </c>
      <c r="B54" s="9" t="s">
        <v>111</v>
      </c>
      <c r="C54" s="9" t="s">
        <v>76</v>
      </c>
      <c r="D54" s="38">
        <f>E51/E2</f>
        <v>0</v>
      </c>
      <c r="E54" s="1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s="13" customFormat="1" ht="31.5">
      <c r="A55" s="26" t="s">
        <v>348</v>
      </c>
      <c r="B55" s="9" t="s">
        <v>109</v>
      </c>
      <c r="C55" s="9" t="s">
        <v>70</v>
      </c>
      <c r="D55" s="38" t="s">
        <v>328</v>
      </c>
      <c r="E55" s="12">
        <v>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s="13" customFormat="1" ht="15.75">
      <c r="A56" s="26" t="s">
        <v>349</v>
      </c>
      <c r="B56" s="9" t="s">
        <v>110</v>
      </c>
      <c r="C56" s="9" t="s">
        <v>70</v>
      </c>
      <c r="D56" s="38" t="s">
        <v>150</v>
      </c>
      <c r="E56" s="1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13" customFormat="1" ht="15.75">
      <c r="A57" s="26" t="s">
        <v>350</v>
      </c>
      <c r="B57" s="9" t="s">
        <v>67</v>
      </c>
      <c r="C57" s="9" t="s">
        <v>70</v>
      </c>
      <c r="D57" s="38" t="s">
        <v>12</v>
      </c>
      <c r="E57" s="1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s="13" customFormat="1" ht="15.75">
      <c r="A58" s="26" t="s">
        <v>351</v>
      </c>
      <c r="B58" s="9" t="s">
        <v>111</v>
      </c>
      <c r="C58" s="9" t="s">
        <v>76</v>
      </c>
      <c r="D58" s="38">
        <f>E55/E2</f>
        <v>0</v>
      </c>
      <c r="E58" s="1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s="25" customFormat="1" ht="24.75" customHeight="1">
      <c r="A59" s="43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F60</f>
        <v>40044.852</v>
      </c>
      <c r="E60" s="12">
        <f>'[2]2018 Управл'!$P$27</f>
        <v>24908.832</v>
      </c>
      <c r="F60" s="42">
        <f>'[3]гук(2016)'!$CL$102*12*'[3]гук(2016)'!$CN$4</f>
        <v>40044.852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39">
        <f>E60/E2</f>
        <v>5.84714366197183</v>
      </c>
      <c r="E64" s="1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s="25" customFormat="1" ht="15.75">
      <c r="A65" s="43" t="s">
        <v>138</v>
      </c>
      <c r="B65" s="23" t="s">
        <v>107</v>
      </c>
      <c r="C65" s="23" t="s">
        <v>70</v>
      </c>
      <c r="D65" s="23" t="s">
        <v>376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376</v>
      </c>
      <c r="E67" s="1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s="25" customFormat="1" ht="31.5">
      <c r="A71" s="43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62642.45</v>
      </c>
      <c r="E72" s="12">
        <v>62642.45</v>
      </c>
      <c r="F72" s="42">
        <f>'[3]гук(2016)'!$CL$101*12*E2</f>
        <v>62642.448000000004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39">
        <f>E72/E2</f>
        <v>14.704800469483567</v>
      </c>
      <c r="E76" s="1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s="25" customFormat="1" ht="31.5">
      <c r="A77" s="43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27">
        <f>E79</f>
        <v>11862.39</v>
      </c>
      <c r="E78" s="1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11862.39</f>
        <v>11862.39</v>
      </c>
      <c r="F79" s="42">
        <f>'[3]гук(2016)'!$CL$37*12*E2</f>
        <v>12911.42952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39">
        <f>E79/E2</f>
        <v>2.7845985915492957</v>
      </c>
      <c r="E82" s="1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s="25" customFormat="1" ht="31.5">
      <c r="A83" s="43" t="s">
        <v>158</v>
      </c>
      <c r="B83" s="23" t="s">
        <v>107</v>
      </c>
      <c r="C83" s="23" t="s">
        <v>70</v>
      </c>
      <c r="D83" s="23" t="s">
        <v>58</v>
      </c>
      <c r="E83" s="12">
        <f>10843.5</f>
        <v>10843.5</v>
      </c>
      <c r="F83" s="24" t="s">
        <v>338</v>
      </c>
      <c r="G83" s="24">
        <f>('[3]гук(2016)'!$CL$74+'[3]гук(2016)'!$CL$75+'[3]гук(2016)'!$CL$72)*12*E2</f>
        <v>5560.78248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27">
        <f>E83</f>
        <v>10843.5</v>
      </c>
      <c r="E84" s="12"/>
      <c r="F84" s="42">
        <v>56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39">
        <f>E83/F84</f>
        <v>193.63392857142858</v>
      </c>
      <c r="E88" s="1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s="25" customFormat="1" ht="15.75">
      <c r="A89" s="43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E91+G95</f>
        <v>70643.49</v>
      </c>
      <c r="E90" s="12"/>
      <c r="F90" s="24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'[2]2018 Управл'!$V$27</f>
        <v>22718.49</v>
      </c>
      <c r="F91" s="24" t="s">
        <v>382</v>
      </c>
      <c r="G91" s="42">
        <f>'[3]гук(2016)'!$CL$76*6*E2</f>
        <v>18216.663119999997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39">
        <f>E91/E2</f>
        <v>5.332978873239437</v>
      </c>
      <c r="E94" s="12"/>
      <c r="F94" s="24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'[2]2018 Управл'!$Z$27</f>
        <v>30178.007999999998</v>
      </c>
      <c r="F95" s="24" t="s">
        <v>382</v>
      </c>
      <c r="G95" s="42">
        <f>'[3]гук(2016)'!$CL$78*6*E2</f>
        <v>47925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39">
        <f>E95/E2</f>
        <v>7.084039436619718</v>
      </c>
      <c r="E98" s="12"/>
      <c r="F98" s="24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s="25" customFormat="1" ht="47.25">
      <c r="A99" s="43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1052.15</v>
      </c>
      <c r="E100" s="12"/>
      <c r="F100" s="9">
        <v>726.2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660</v>
      </c>
      <c r="F101" s="44" t="s">
        <v>372</v>
      </c>
      <c r="G101" s="42">
        <f>'[3]гук(2016)'!$CL$64*12*E2</f>
        <v>1521.0756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44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39">
        <f>E101/F100</f>
        <v>0.9088405397961994</v>
      </c>
      <c r="E104" s="12"/>
      <c r="F104" s="9" t="s">
        <v>339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392.15</v>
      </c>
      <c r="F105" s="9">
        <f>F100</f>
        <v>726.2</v>
      </c>
      <c r="G105" s="42">
        <f>'[3]гук(2016)'!$CL$63*12*E2</f>
        <v>1975.48128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39">
        <f>E105/F105</f>
        <v>0.5400027540622417</v>
      </c>
      <c r="E108" s="1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25" customFormat="1" ht="63">
      <c r="A109" s="43" t="s">
        <v>185</v>
      </c>
      <c r="B109" s="23" t="s">
        <v>107</v>
      </c>
      <c r="C109" s="23" t="s">
        <v>70</v>
      </c>
      <c r="D109" s="23" t="s">
        <v>29</v>
      </c>
      <c r="E109" s="12"/>
      <c r="F109" s="4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111008.38</v>
      </c>
      <c r="E110" s="1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f>F111</f>
        <v>2351.52</v>
      </c>
      <c r="F111" s="42">
        <f>('[3]гук(2016)'!$CL$53+'[3]гук(2016)'!$CL$60)*12*'[3]гук(2016)'!$CN$4</f>
        <v>2351.52</v>
      </c>
      <c r="G111" s="12">
        <v>2204.93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39">
        <f>E111/E2</f>
        <v>0.552</v>
      </c>
      <c r="E114" s="1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11176.11</v>
      </c>
      <c r="F115" s="42">
        <f>'[3]гук(2016)'!$CL$46*12*E2</f>
        <v>8128.08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39">
        <f>E115/E2</f>
        <v>2.6235</v>
      </c>
      <c r="E118" s="1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13" customFormat="1" ht="31.5">
      <c r="A119" s="26"/>
      <c r="B119" s="9" t="s">
        <v>109</v>
      </c>
      <c r="C119" s="9" t="s">
        <v>70</v>
      </c>
      <c r="D119" s="39" t="s">
        <v>383</v>
      </c>
      <c r="E119" s="12">
        <f>F119</f>
        <v>2095.92</v>
      </c>
      <c r="F119" s="42">
        <f>'[3]гук(2016)'!$CL$50*12*'[3]гук(2016)'!$CN$4</f>
        <v>2095.92</v>
      </c>
      <c r="G119" s="12">
        <v>1544.29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13" customFormat="1" ht="15.75">
      <c r="A120" s="26"/>
      <c r="B120" s="9" t="s">
        <v>110</v>
      </c>
      <c r="C120" s="9" t="s">
        <v>70</v>
      </c>
      <c r="D120" s="39" t="s">
        <v>27</v>
      </c>
      <c r="E120" s="1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13" customFormat="1" ht="15.75">
      <c r="A121" s="26"/>
      <c r="B121" s="9" t="s">
        <v>67</v>
      </c>
      <c r="C121" s="9" t="s">
        <v>70</v>
      </c>
      <c r="D121" s="39" t="s">
        <v>12</v>
      </c>
      <c r="E121" s="1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s="13" customFormat="1" ht="15.75">
      <c r="A122" s="26"/>
      <c r="B122" s="9" t="s">
        <v>111</v>
      </c>
      <c r="C122" s="9" t="s">
        <v>76</v>
      </c>
      <c r="D122" s="39">
        <f>E119/E2</f>
        <v>0.492</v>
      </c>
      <c r="E122" s="1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f>F123</f>
        <v>3476.1600000000003</v>
      </c>
      <c r="F123" s="42">
        <f>('[3]гук(2016)'!$CL$52+'[3]гук(2016)'!$CL$58)*12*'[3]гук(2016)'!$CN$4</f>
        <v>3476.1600000000003</v>
      </c>
      <c r="G123" s="12">
        <v>3319.47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39">
        <f>E123/E2</f>
        <v>0.8160000000000001</v>
      </c>
      <c r="E126" s="1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38519.81</v>
      </c>
      <c r="F127" s="42">
        <f>('[3]гук(2016)'!$CL$48+'[3]гук(2016)'!$CL$56)*12*'[3]гук(2016)'!$CN$4</f>
        <v>36755.28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39">
        <f>E127/E2</f>
        <v>9.042208920187793</v>
      </c>
      <c r="E130" s="1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f>F131</f>
        <v>29087.28</v>
      </c>
      <c r="F131" s="42">
        <f>('[3]гук(2016)'!$CL$47+'[3]гук(2016)'!$CL$55)*12*'[3]гук(2016)'!$CN$4</f>
        <v>29087.28</v>
      </c>
      <c r="G131" s="12">
        <v>28882.61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39">
        <f>E131/E2</f>
        <v>6.827999999999999</v>
      </c>
      <c r="E134" s="1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f>F135</f>
        <v>14518.079999999998</v>
      </c>
      <c r="F135" s="42">
        <f>'[3]гук(2016)'!$CL$59*12*'[3]гук(2016)'!$CN$4</f>
        <v>14518.079999999998</v>
      </c>
      <c r="G135" s="12">
        <v>7254.78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39">
        <f>E135/E2</f>
        <v>3.4079999999999995</v>
      </c>
      <c r="E138" s="1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3504.28</v>
      </c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39">
        <f>E139/E2</f>
        <v>0.8226009389671362</v>
      </c>
      <c r="E142" s="1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768.5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39">
        <f>E143/E2</f>
        <v>0.18039906103286385</v>
      </c>
      <c r="E146" s="1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s="13" customFormat="1" ht="31.5">
      <c r="A147" s="26" t="s">
        <v>352</v>
      </c>
      <c r="B147" s="9" t="s">
        <v>109</v>
      </c>
      <c r="C147" s="9" t="s">
        <v>70</v>
      </c>
      <c r="D147" s="9" t="s">
        <v>335</v>
      </c>
      <c r="E147" s="12">
        <v>0</v>
      </c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s="13" customFormat="1" ht="15.75">
      <c r="A148" s="26" t="s">
        <v>353</v>
      </c>
      <c r="B148" s="9" t="s">
        <v>110</v>
      </c>
      <c r="C148" s="9" t="s">
        <v>70</v>
      </c>
      <c r="D148" s="9" t="s">
        <v>38</v>
      </c>
      <c r="E148" s="1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s="13" customFormat="1" ht="15.75">
      <c r="A149" s="26" t="s">
        <v>354</v>
      </c>
      <c r="B149" s="9" t="s">
        <v>67</v>
      </c>
      <c r="C149" s="9" t="s">
        <v>70</v>
      </c>
      <c r="D149" s="9" t="s">
        <v>12</v>
      </c>
      <c r="E149" s="1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s="13" customFormat="1" ht="15.75">
      <c r="A150" s="26" t="s">
        <v>355</v>
      </c>
      <c r="B150" s="9" t="s">
        <v>111</v>
      </c>
      <c r="C150" s="9" t="s">
        <v>76</v>
      </c>
      <c r="D150" s="39">
        <f>E147/E2</f>
        <v>0</v>
      </c>
      <c r="E150" s="1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s="13" customFormat="1" ht="31.5">
      <c r="A151" s="26"/>
      <c r="B151" s="9" t="s">
        <v>109</v>
      </c>
      <c r="C151" s="9" t="s">
        <v>70</v>
      </c>
      <c r="D151" s="39" t="s">
        <v>334</v>
      </c>
      <c r="E151" s="12">
        <v>0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s="13" customFormat="1" ht="15.75">
      <c r="A152" s="26"/>
      <c r="B152" s="9" t="s">
        <v>110</v>
      </c>
      <c r="C152" s="9" t="s">
        <v>70</v>
      </c>
      <c r="D152" s="39" t="s">
        <v>34</v>
      </c>
      <c r="E152" s="1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s="13" customFormat="1" ht="15.75">
      <c r="A153" s="26"/>
      <c r="B153" s="9" t="s">
        <v>67</v>
      </c>
      <c r="C153" s="9" t="s">
        <v>70</v>
      </c>
      <c r="D153" s="39" t="s">
        <v>12</v>
      </c>
      <c r="E153" s="1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s="13" customFormat="1" ht="15.75">
      <c r="A154" s="26"/>
      <c r="B154" s="9" t="s">
        <v>111</v>
      </c>
      <c r="C154" s="9" t="s">
        <v>76</v>
      </c>
      <c r="D154" s="39">
        <f>E151/E2</f>
        <v>0</v>
      </c>
      <c r="E154" s="1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s="13" customFormat="1" ht="31.5">
      <c r="A155" s="26" t="s">
        <v>356</v>
      </c>
      <c r="B155" s="9" t="s">
        <v>109</v>
      </c>
      <c r="C155" s="9" t="s">
        <v>70</v>
      </c>
      <c r="D155" s="39" t="s">
        <v>336</v>
      </c>
      <c r="E155" s="12">
        <v>0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s="13" customFormat="1" ht="15.75">
      <c r="A156" s="26" t="s">
        <v>357</v>
      </c>
      <c r="B156" s="9" t="s">
        <v>110</v>
      </c>
      <c r="C156" s="9" t="s">
        <v>70</v>
      </c>
      <c r="D156" s="39" t="s">
        <v>27</v>
      </c>
      <c r="E156" s="1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s="13" customFormat="1" ht="15.75">
      <c r="A157" s="26" t="s">
        <v>358</v>
      </c>
      <c r="B157" s="9" t="s">
        <v>67</v>
      </c>
      <c r="C157" s="9" t="s">
        <v>70</v>
      </c>
      <c r="D157" s="39" t="s">
        <v>12</v>
      </c>
      <c r="E157" s="1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s="13" customFormat="1" ht="15.75">
      <c r="A158" s="26" t="s">
        <v>359</v>
      </c>
      <c r="B158" s="9" t="s">
        <v>111</v>
      </c>
      <c r="C158" s="9" t="s">
        <v>76</v>
      </c>
      <c r="D158" s="39">
        <f>E155/E2</f>
        <v>0</v>
      </c>
      <c r="E158" s="1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s="13" customFormat="1" ht="31.5">
      <c r="A159" s="26" t="s">
        <v>360</v>
      </c>
      <c r="B159" s="9" t="s">
        <v>109</v>
      </c>
      <c r="C159" s="9" t="s">
        <v>70</v>
      </c>
      <c r="D159" s="39" t="s">
        <v>333</v>
      </c>
      <c r="E159" s="12">
        <v>0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s="13" customFormat="1" ht="15.75">
      <c r="A160" s="26" t="s">
        <v>361</v>
      </c>
      <c r="B160" s="9" t="s">
        <v>110</v>
      </c>
      <c r="C160" s="9" t="s">
        <v>70</v>
      </c>
      <c r="D160" s="39" t="s">
        <v>27</v>
      </c>
      <c r="E160" s="1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s="13" customFormat="1" ht="15.75">
      <c r="A161" s="26" t="s">
        <v>362</v>
      </c>
      <c r="B161" s="9" t="s">
        <v>67</v>
      </c>
      <c r="C161" s="9" t="s">
        <v>70</v>
      </c>
      <c r="D161" s="39" t="s">
        <v>12</v>
      </c>
      <c r="E161" s="1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s="13" customFormat="1" ht="15.75">
      <c r="A162" s="26" t="s">
        <v>363</v>
      </c>
      <c r="B162" s="9" t="s">
        <v>111</v>
      </c>
      <c r="C162" s="9" t="s">
        <v>76</v>
      </c>
      <c r="D162" s="39">
        <f>E159/E2</f>
        <v>0</v>
      </c>
      <c r="E162" s="1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s="13" customFormat="1" ht="31.5">
      <c r="A163" s="26" t="s">
        <v>364</v>
      </c>
      <c r="B163" s="9" t="s">
        <v>109</v>
      </c>
      <c r="C163" s="9" t="s">
        <v>70</v>
      </c>
      <c r="D163" s="9" t="s">
        <v>330</v>
      </c>
      <c r="E163" s="12">
        <v>5510.72</v>
      </c>
      <c r="F163" s="32"/>
      <c r="G163" s="33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s="13" customFormat="1" ht="15.75">
      <c r="A164" s="26" t="s">
        <v>365</v>
      </c>
      <c r="B164" s="9" t="s">
        <v>110</v>
      </c>
      <c r="C164" s="9" t="s">
        <v>70</v>
      </c>
      <c r="D164" s="9" t="s">
        <v>27</v>
      </c>
      <c r="E164" s="12"/>
      <c r="F164" s="29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s="13" customFormat="1" ht="15.75">
      <c r="A165" s="26" t="s">
        <v>366</v>
      </c>
      <c r="B165" s="9" t="s">
        <v>67</v>
      </c>
      <c r="C165" s="9" t="s">
        <v>70</v>
      </c>
      <c r="D165" s="9" t="s">
        <v>12</v>
      </c>
      <c r="E165" s="1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s="13" customFormat="1" ht="15.75">
      <c r="A166" s="26" t="s">
        <v>367</v>
      </c>
      <c r="B166" s="9" t="s">
        <v>111</v>
      </c>
      <c r="C166" s="9" t="s">
        <v>76</v>
      </c>
      <c r="D166" s="39">
        <f>E163/E2</f>
        <v>1.2935962441314555</v>
      </c>
      <c r="E166" s="1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s="13" customFormat="1" ht="47.25">
      <c r="A167" s="43" t="s">
        <v>219</v>
      </c>
      <c r="B167" s="23" t="s">
        <v>107</v>
      </c>
      <c r="C167" s="23" t="s">
        <v>70</v>
      </c>
      <c r="D167" s="23" t="s">
        <v>41</v>
      </c>
      <c r="E167" s="1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</f>
        <v>79204.36056</v>
      </c>
      <c r="E168" s="1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42">
        <v>1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39">
        <f>E169</f>
        <v>2148.426</v>
      </c>
      <c r="E172" s="1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s="13" customFormat="1" ht="31.5">
      <c r="A173" s="26"/>
      <c r="B173" s="9" t="s">
        <v>109</v>
      </c>
      <c r="C173" s="9" t="s">
        <v>70</v>
      </c>
      <c r="D173" s="9" t="s">
        <v>375</v>
      </c>
      <c r="E173" s="12">
        <f>('[4]гук(2016)'!$CL$38+'[4]гук(2016)'!$CL$42)*12*'[4]гук(2016)'!$CN$4+16128.49</f>
        <v>24340.30456</v>
      </c>
      <c r="F173" s="42">
        <v>1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s="13" customFormat="1" ht="15.75">
      <c r="A176" s="26"/>
      <c r="B176" s="9" t="s">
        <v>111</v>
      </c>
      <c r="C176" s="9" t="s">
        <v>76</v>
      </c>
      <c r="D176" s="39">
        <f>E173/F173</f>
        <v>24340.30456</v>
      </c>
      <c r="E176" s="1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1796.09</v>
      </c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39">
        <f>E177/E2</f>
        <v>0.4216173708920188</v>
      </c>
      <c r="E180" s="1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793.31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39">
        <f>E181/E2</f>
        <v>0.18622300469483566</v>
      </c>
      <c r="E184" s="1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0+5281.38</f>
        <v>5281.38</v>
      </c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39">
        <f>E185/E2</f>
        <v>1.2397605633802817</v>
      </c>
      <c r="E188" s="1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381</v>
      </c>
      <c r="E189" s="12">
        <v>3080.59</v>
      </c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39">
        <f>E189/E2</f>
        <v>0.723143192488263</v>
      </c>
      <c r="E192" s="1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328.6</v>
      </c>
      <c r="F193" s="1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39">
        <f>E193/E2</f>
        <v>0.0771361502347418</v>
      </c>
      <c r="E196" s="1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5611.75</v>
      </c>
      <c r="F197" s="42" t="s">
        <v>331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42" t="s">
        <v>12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39">
        <f>E197/E2</f>
        <v>1.31731220657277</v>
      </c>
      <c r="E200" s="1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v>35823.91</v>
      </c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39">
        <f>E201/E2</f>
        <v>8.40936854460094</v>
      </c>
      <c r="E204" s="1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1:22" s="13" customFormat="1" ht="31.5">
      <c r="A205" s="26"/>
      <c r="B205" s="9" t="s">
        <v>109</v>
      </c>
      <c r="C205" s="9" t="s">
        <v>70</v>
      </c>
      <c r="D205" s="39" t="s">
        <v>373</v>
      </c>
      <c r="E205" s="12">
        <v>0</v>
      </c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1:22" s="13" customFormat="1" ht="15.75">
      <c r="A206" s="26"/>
      <c r="B206" s="9" t="s">
        <v>110</v>
      </c>
      <c r="C206" s="9" t="s">
        <v>70</v>
      </c>
      <c r="D206" s="39" t="s">
        <v>27</v>
      </c>
      <c r="E206" s="1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1:22" s="13" customFormat="1" ht="15.75">
      <c r="A207" s="26"/>
      <c r="B207" s="9" t="s">
        <v>67</v>
      </c>
      <c r="C207" s="9" t="s">
        <v>70</v>
      </c>
      <c r="D207" s="39" t="s">
        <v>12</v>
      </c>
      <c r="E207" s="1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1:22" s="13" customFormat="1" ht="15.75">
      <c r="A208" s="26"/>
      <c r="B208" s="9" t="s">
        <v>111</v>
      </c>
      <c r="C208" s="9" t="s">
        <v>76</v>
      </c>
      <c r="D208" s="39">
        <f>E205/E2</f>
        <v>0</v>
      </c>
      <c r="E208" s="1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1:22" s="13" customFormat="1" ht="47.25">
      <c r="A209" s="43" t="s">
        <v>287</v>
      </c>
      <c r="B209" s="23" t="s">
        <v>107</v>
      </c>
      <c r="C209" s="23" t="s">
        <v>70</v>
      </c>
      <c r="D209" s="23" t="s">
        <v>50</v>
      </c>
      <c r="E209" s="1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27">
        <f>E211+E215+E219+E223+E227+E231+E235+E239+E243+E247</f>
        <v>4240.99</v>
      </c>
      <c r="E210" s="12"/>
      <c r="F210" s="30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39">
        <f>E215/E2</f>
        <v>0</v>
      </c>
      <c r="E218" s="1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39">
        <f>E219/E2</f>
        <v>0</v>
      </c>
      <c r="E222" s="1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9">
        <v>0</v>
      </c>
      <c r="E226" s="1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337</v>
      </c>
      <c r="E227" s="12">
        <v>4240.99</v>
      </c>
      <c r="F227" s="42" t="s">
        <v>374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39">
        <f>E227/E2+E228/E2</f>
        <v>0.9955375586854459</v>
      </c>
      <c r="E230" s="1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39">
        <f>E231/E2</f>
        <v>0</v>
      </c>
      <c r="E234" s="1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39">
        <f>E235/E2</f>
        <v>0</v>
      </c>
      <c r="E238" s="1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39">
        <f>E239/E2</f>
        <v>0</v>
      </c>
      <c r="E242" s="1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39">
        <f>E243/E2</f>
        <v>0</v>
      </c>
      <c r="E246" s="1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</row>
    <row r="247" spans="1:22" s="13" customFormat="1" ht="31.5">
      <c r="A247" s="26" t="s">
        <v>368</v>
      </c>
      <c r="B247" s="9" t="s">
        <v>109</v>
      </c>
      <c r="C247" s="9" t="s">
        <v>70</v>
      </c>
      <c r="D247" s="9" t="s">
        <v>56</v>
      </c>
      <c r="E247" s="12">
        <v>0</v>
      </c>
      <c r="F247" s="42" t="s">
        <v>332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</row>
    <row r="248" spans="1:22" s="13" customFormat="1" ht="15.75">
      <c r="A248" s="26" t="s">
        <v>369</v>
      </c>
      <c r="B248" s="9" t="s">
        <v>110</v>
      </c>
      <c r="C248" s="9" t="s">
        <v>70</v>
      </c>
      <c r="D248" s="9" t="s">
        <v>27</v>
      </c>
      <c r="E248" s="1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spans="1:22" s="13" customFormat="1" ht="15.75">
      <c r="A249" s="26" t="s">
        <v>370</v>
      </c>
      <c r="B249" s="9" t="s">
        <v>67</v>
      </c>
      <c r="C249" s="9" t="s">
        <v>70</v>
      </c>
      <c r="D249" s="9" t="s">
        <v>324</v>
      </c>
      <c r="E249" s="1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</row>
    <row r="250" spans="1:22" s="13" customFormat="1" ht="15.75">
      <c r="A250" s="26" t="s">
        <v>371</v>
      </c>
      <c r="B250" s="9" t="s">
        <v>111</v>
      </c>
      <c r="C250" s="9" t="s">
        <v>76</v>
      </c>
      <c r="D250" s="39">
        <f>E247/E2</f>
        <v>0</v>
      </c>
      <c r="E250" s="1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</row>
    <row r="251" spans="1:22" s="13" customFormat="1" ht="15.75">
      <c r="A251" s="26"/>
      <c r="B251" s="23" t="s">
        <v>281</v>
      </c>
      <c r="C251" s="9" t="s">
        <v>76</v>
      </c>
      <c r="D251" s="31">
        <f>SUM(D90,D28,D34,D60,D66,D72,D78,D84,D100,D110,D168,D210)</f>
        <v>491700.48256000003</v>
      </c>
      <c r="E251" s="1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</row>
    <row r="252" spans="1:4" ht="15.75">
      <c r="A252" s="45" t="s">
        <v>293</v>
      </c>
      <c r="B252" s="45"/>
      <c r="C252" s="45"/>
      <c r="D252" s="45"/>
    </row>
    <row r="253" spans="1:4" ht="15.75">
      <c r="A253" s="7" t="s">
        <v>294</v>
      </c>
      <c r="B253" s="8" t="s">
        <v>295</v>
      </c>
      <c r="C253" s="8" t="s">
        <v>296</v>
      </c>
      <c r="D253" s="40">
        <f>'[2]2018 Управл'!$AA$27</f>
        <v>1</v>
      </c>
    </row>
    <row r="254" spans="1:4" ht="15.75">
      <c r="A254" s="7" t="s">
        <v>297</v>
      </c>
      <c r="B254" s="8" t="s">
        <v>298</v>
      </c>
      <c r="C254" s="8" t="s">
        <v>296</v>
      </c>
      <c r="D254" s="40">
        <f>'[2]2018 Управл'!$AB$27</f>
        <v>1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1">
        <f>'[2]2018 Управл'!$AD$27</f>
        <v>-6514.63</v>
      </c>
    </row>
    <row r="257" spans="1:4" ht="15.75">
      <c r="A257" s="45" t="s">
        <v>303</v>
      </c>
      <c r="B257" s="45"/>
      <c r="C257" s="45"/>
      <c r="D257" s="45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5" t="s">
        <v>311</v>
      </c>
      <c r="B264" s="45"/>
      <c r="C264" s="45"/>
      <c r="D264" s="45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5" t="s">
        <v>317</v>
      </c>
      <c r="B269" s="45"/>
      <c r="C269" s="45"/>
      <c r="D269" s="45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2019-03-29T07:54:32Z</dcterms:modified>
  <cp:category/>
  <cp:version/>
  <cp:contentType/>
  <cp:contentStatus/>
</cp:coreProperties>
</file>